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24226"/>
  <mc:AlternateContent xmlns:mc="http://schemas.openxmlformats.org/markup-compatibility/2006">
    <mc:Choice Requires="x15">
      <x15ac:absPath xmlns:x15ac="http://schemas.microsoft.com/office/spreadsheetml/2010/11/ac" url="C:\Users\HeinzLuděk\Documents\EU projekty\Spravedlivá transformace\Litvínov, Humanitas\Odobrné učebny\Dokumenty final 01292025\FINÁLNÍ VERZE PRO VŘb\201_Laboratoř biologie\"/>
    </mc:Choice>
  </mc:AlternateContent>
  <xr:revisionPtr revIDLastSave="0" documentId="13_ncr:1_{4C2DA800-3C54-4D9A-BC1D-E60F9FC09BC1}" xr6:coauthVersionLast="47" xr6:coauthVersionMax="47" xr10:uidLastSave="{00000000-0000-0000-0000-000000000000}"/>
  <bookViews>
    <workbookView xWindow="-110" yWindow="-110" windowWidth="19420" windowHeight="11620" activeTab="2" xr2:uid="{00000000-000D-0000-FFFF-FFFF00000000}"/>
  </bookViews>
  <sheets>
    <sheet name="Krycí list" sheetId="1" r:id="rId1"/>
    <sheet name="Rekapitulace" sheetId="2" r:id="rId2"/>
    <sheet name="soupis oceněný" sheetId="3" r:id="rId3"/>
    <sheet name="#Figury" sheetId="4" state="hidden" r:id="rId4"/>
  </sheets>
  <definedNames>
    <definedName name="_xlnm.Print_Titles" localSheetId="1">Rekapitulace!$11:$13</definedName>
    <definedName name="_xlnm.Print_Titles" localSheetId="2">'soupis oceněný'!$11:$13</definedName>
    <definedName name="_xlnm.Print_Area" localSheetId="2">'soupis oceněný'!$A$1:$J$233</definedName>
    <definedName name="Z_65E3123D_ED26_44E3_A414_09EEEF825484_.wvu.Cols" localSheetId="1" hidden="1">Rekapitulace!#REF!</definedName>
    <definedName name="Z_65E3123D_ED26_44E3_A414_09EEEF825484_.wvu.Cols" localSheetId="2" hidden="1">'soupis oceněný'!#REF!,'soupis oceněný'!#REF!,'soupis oceněný'!#REF!</definedName>
    <definedName name="Z_65E3123D_ED26_44E3_A414_09EEEF825484_.wvu.PrintArea" localSheetId="2" hidden="1">'soupis oceněný'!$A$1:$J$233</definedName>
    <definedName name="Z_65E3123D_ED26_44E3_A414_09EEEF825484_.wvu.PrintTitles" localSheetId="1" hidden="1">Rekapitulace!$11:$13</definedName>
    <definedName name="Z_65E3123D_ED26_44E3_A414_09EEEF825484_.wvu.PrintTitles" localSheetId="2" hidden="1">'soupis oceněný'!$11:$13</definedName>
    <definedName name="Z_65E3123D_ED26_44E3_A414_09EEEF825484_.wvu.Rows" localSheetId="0" hidden="1">'Krycí list'!$1:$1,'Krycí list'!$3:$3,'Krycí list'!$6:$6,'Krycí list'!$8:$8,'Krycí list'!$10:$24</definedName>
    <definedName name="Z_65E3123D_ED26_44E3_A414_09EEEF825484_.wvu.Rows" localSheetId="2" hidden="1">'soupis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oceněný'!$78:$78,'soupis oceněný'!$80:$80,'soupis oceněný'!$81:$81,'soupis oceněný'!$82:$82,'soupis oceněný'!#REF!,'soupis oceněný'!$84:$85,'soupis oceněný'!$86:$86</definedName>
    <definedName name="Z_82B4F4D9_5370_4303_A97E_2A49E01AF629_.wvu.Cols" localSheetId="1" hidden="1">Rekapitulace!#REF!</definedName>
    <definedName name="Z_82B4F4D9_5370_4303_A97E_2A49E01AF629_.wvu.Cols" localSheetId="2" hidden="1">'soupis oceněný'!#REF!,'soupis oceněný'!#REF!,'soupis oceněný'!#REF!</definedName>
    <definedName name="Z_82B4F4D9_5370_4303_A97E_2A49E01AF629_.wvu.PrintArea" localSheetId="2" hidden="1">'soupis oceněný'!$A$1:$J$233</definedName>
    <definedName name="Z_82B4F4D9_5370_4303_A97E_2A49E01AF629_.wvu.PrintTitles" localSheetId="1" hidden="1">Rekapitulace!$11:$13</definedName>
    <definedName name="Z_82B4F4D9_5370_4303_A97E_2A49E01AF629_.wvu.PrintTitles" localSheetId="2" hidden="1">'soupis oceněný'!$11:$13</definedName>
    <definedName name="Z_82B4F4D9_5370_4303_A97E_2A49E01AF629_.wvu.Rows" localSheetId="0" hidden="1">'Krycí list'!$1:$1,'Krycí list'!$3:$3,'Krycí list'!$6:$6,'Krycí list'!$8:$8,'Krycí list'!$10:$24</definedName>
    <definedName name="Z_82B4F4D9_5370_4303_A97E_2A49E01AF629_.wvu.Rows" localSheetId="2" hidden="1">'soupis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oceněný'!$78:$78,'soupis oceněný'!$80:$80,'soupis oceněný'!$81:$81,'soupis oceněný'!$82:$82,'soupis oceněný'!#REF!,'soupis oceněný'!$84:$85,'soupis oceněný'!$86:$86</definedName>
    <definedName name="Z_D6CFA044_0C8C_4ECE_96A2_AFF3DD5E0425_.wvu.Cols" localSheetId="1" hidden="1">Rekapitulace!#REF!</definedName>
    <definedName name="Z_D6CFA044_0C8C_4ECE_96A2_AFF3DD5E0425_.wvu.Cols" localSheetId="2" hidden="1">'soupis oceněný'!#REF!,'soupis oceněný'!#REF!,'soupis oceněný'!#REF!</definedName>
    <definedName name="Z_D6CFA044_0C8C_4ECE_96A2_AFF3DD5E0425_.wvu.PrintArea" localSheetId="2" hidden="1">'soupis oceněný'!$A$1:$J$233</definedName>
    <definedName name="Z_D6CFA044_0C8C_4ECE_96A2_AFF3DD5E0425_.wvu.PrintTitles" localSheetId="1" hidden="1">Rekapitulace!$11:$13</definedName>
    <definedName name="Z_D6CFA044_0C8C_4ECE_96A2_AFF3DD5E0425_.wvu.PrintTitles" localSheetId="2" hidden="1">'soupis oceněný'!$11:$13</definedName>
    <definedName name="Z_D6CFA044_0C8C_4ECE_96A2_AFF3DD5E0425_.wvu.Rows" localSheetId="0" hidden="1">'Krycí list'!$1:$1,'Krycí list'!$3:$3,'Krycí list'!$6:$6,'Krycí list'!$8:$8,'Krycí list'!$10:$24</definedName>
    <definedName name="Z_D6CFA044_0C8C_4ECE_96A2_AFF3DD5E0425_.wvu.Rows" localSheetId="2" hidden="1">'soupis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oceněný'!#REF!,'soupis oceněný'!$78:$78,'soupis oceněný'!$80:$80,'soupis oceněný'!$81:$81,'soupis oceněný'!$82:$82,'soupis oceněný'!#REF!,'soupis oceněný'!$84:$85,'soupis oceněný'!$86:$86</definedName>
  </definedNames>
  <calcPr calcId="191029"/>
  <customWorkbookViews>
    <customWorkbookView name="Sebastian Fenyk – osobní zobrazení" guid="{65E3123D-ED26-44E3-A414-09EEEF825484}" mergeInterval="0" personalView="1" maximized="1" xWindow="-8" yWindow="-8" windowWidth="1936" windowHeight="1056" activeSheetId="3"/>
    <customWorkbookView name="Vladimír Lazárek – osobní zobrazení" guid="{82B4F4D9-5370-4303-A97E-2A49E01AF629}" mergeInterval="0" personalView="1" maximized="1" xWindow="-8" yWindow="-8" windowWidth="1936" windowHeight="1056" activeSheetId="3"/>
    <customWorkbookView name="Petr Smolík – osobní zobrazení" guid="{D6CFA044-0C8C-4ECE-96A2-AFF3DD5E0425}" mergeInterval="0" personalView="1" maximized="1" xWindow="1911" yWindow="-9" windowWidth="1938" windowHeight="1048"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0" i="3" l="1"/>
  <c r="K139" i="3"/>
  <c r="K138" i="3"/>
  <c r="I196" i="3" l="1"/>
  <c r="K196" i="3" s="1"/>
  <c r="I192" i="3" l="1"/>
  <c r="K192" i="3" s="1"/>
  <c r="I191" i="3"/>
  <c r="K191" i="3" s="1"/>
  <c r="I190" i="3"/>
  <c r="K190" i="3" s="1"/>
  <c r="I189" i="3"/>
  <c r="K189" i="3" s="1"/>
  <c r="I188" i="3"/>
  <c r="K188" i="3" s="1"/>
  <c r="I187" i="3"/>
  <c r="K187" i="3" s="1"/>
  <c r="I194" i="3"/>
  <c r="K194" i="3" s="1"/>
  <c r="I193" i="3"/>
  <c r="K193" i="3" s="1"/>
  <c r="I186" i="3"/>
  <c r="K186" i="3" s="1"/>
  <c r="I185" i="3"/>
  <c r="K185" i="3" s="1"/>
  <c r="I184" i="3"/>
  <c r="K184" i="3" s="1"/>
  <c r="I183" i="3"/>
  <c r="K183" i="3" s="1"/>
  <c r="I182" i="3"/>
  <c r="K182" i="3" s="1"/>
  <c r="I181" i="3"/>
  <c r="K181" i="3" s="1"/>
  <c r="I180" i="3"/>
  <c r="K180" i="3" s="1"/>
  <c r="I179" i="3"/>
  <c r="K179" i="3" s="1"/>
  <c r="I178" i="3"/>
  <c r="K178" i="3" s="1"/>
  <c r="I177" i="3"/>
  <c r="K177" i="3" s="1"/>
  <c r="I195" i="3" l="1"/>
  <c r="K195" i="3" s="1"/>
  <c r="I176" i="3"/>
  <c r="K176" i="3" s="1"/>
  <c r="I175" i="3"/>
  <c r="K175" i="3" s="1"/>
  <c r="I174" i="3"/>
  <c r="K174" i="3" s="1"/>
  <c r="I173" i="3"/>
  <c r="K173" i="3" s="1"/>
  <c r="I172" i="3"/>
  <c r="K172" i="3" s="1"/>
  <c r="I171" i="3"/>
  <c r="K171" i="3" s="1"/>
  <c r="I221" i="3"/>
  <c r="K221" i="3" s="1"/>
  <c r="I220" i="3"/>
  <c r="K220" i="3" s="1"/>
  <c r="G82" i="3"/>
  <c r="I82" i="3" s="1"/>
  <c r="K82" i="3" s="1"/>
  <c r="I21" i="3" l="1"/>
  <c r="K21" i="3" s="1"/>
  <c r="I20" i="3"/>
  <c r="K20" i="3" s="1"/>
  <c r="I19" i="3"/>
  <c r="K19" i="3" s="1"/>
  <c r="I153" i="3" l="1"/>
  <c r="K153" i="3" s="1"/>
  <c r="I152" i="3"/>
  <c r="K152" i="3" s="1"/>
  <c r="B33" i="2" l="1"/>
  <c r="B32" i="2"/>
  <c r="B31" i="2"/>
  <c r="B30" i="2"/>
  <c r="B29" i="2"/>
  <c r="B28" i="2"/>
  <c r="A28" i="2"/>
  <c r="B27" i="2"/>
  <c r="A27" i="2"/>
  <c r="B26" i="2"/>
  <c r="A26" i="2"/>
  <c r="B25" i="2"/>
  <c r="A25" i="2"/>
  <c r="B24" i="2"/>
  <c r="A24" i="2"/>
  <c r="B23" i="2"/>
  <c r="A23" i="2"/>
  <c r="B22" i="2"/>
  <c r="A22" i="2"/>
  <c r="B21" i="2"/>
  <c r="A21" i="2"/>
  <c r="B20" i="2"/>
  <c r="A20" i="2"/>
  <c r="B19" i="2"/>
  <c r="A19" i="2"/>
  <c r="B18" i="2"/>
  <c r="A18" i="2"/>
  <c r="B17" i="2"/>
  <c r="A17" i="2"/>
  <c r="B16" i="2"/>
  <c r="A16" i="2"/>
  <c r="B15" i="2"/>
  <c r="A15" i="2"/>
  <c r="B14" i="2"/>
  <c r="A14" i="2"/>
  <c r="I151" i="3" l="1"/>
  <c r="K151" i="3" l="1"/>
  <c r="I37" i="3" l="1"/>
  <c r="K37" i="3" s="1"/>
  <c r="G165" i="3" l="1"/>
  <c r="I166" i="3"/>
  <c r="K166" i="3" s="1"/>
  <c r="I164" i="3"/>
  <c r="K164" i="3" s="1"/>
  <c r="G118" i="3"/>
  <c r="I118" i="3" s="1"/>
  <c r="K118" i="3" s="1"/>
  <c r="G128" i="3"/>
  <c r="I128" i="3" s="1"/>
  <c r="K128" i="3" s="1"/>
  <c r="G127" i="3"/>
  <c r="I127" i="3" s="1"/>
  <c r="K127" i="3" s="1"/>
  <c r="I126" i="3"/>
  <c r="K126" i="3" s="1"/>
  <c r="G117" i="3"/>
  <c r="I117" i="3" s="1"/>
  <c r="K117" i="3" s="1"/>
  <c r="I116" i="3"/>
  <c r="K116" i="3" s="1"/>
  <c r="G115" i="3"/>
  <c r="I115" i="3" s="1"/>
  <c r="K115" i="3" s="1"/>
  <c r="G114" i="3"/>
  <c r="I114" i="3" s="1"/>
  <c r="K114" i="3" s="1"/>
  <c r="I113" i="3"/>
  <c r="K113" i="3" s="1"/>
  <c r="O65" i="3"/>
  <c r="I72" i="3"/>
  <c r="K72" i="3" s="1"/>
  <c r="I71" i="3"/>
  <c r="K71" i="3" s="1"/>
  <c r="I70" i="3"/>
  <c r="K70" i="3" s="1"/>
  <c r="I69" i="3"/>
  <c r="K69" i="3" s="1"/>
  <c r="I68" i="3"/>
  <c r="K68" i="3" s="1"/>
  <c r="G67" i="3"/>
  <c r="I66" i="3"/>
  <c r="K66" i="3" s="1"/>
  <c r="I65" i="3"/>
  <c r="G131" i="3"/>
  <c r="I133" i="3"/>
  <c r="K133" i="3" s="1"/>
  <c r="I150" i="3" l="1"/>
  <c r="C27" i="2" s="1"/>
  <c r="I165" i="3"/>
  <c r="K165" i="3" s="1"/>
  <c r="I67" i="3"/>
  <c r="K67" i="3" s="1"/>
  <c r="K65" i="3"/>
  <c r="I64" i="3" l="1"/>
  <c r="C21" i="2" s="1"/>
  <c r="I224" i="3"/>
  <c r="K224" i="3" s="1"/>
  <c r="I223" i="3"/>
  <c r="K223" i="3" s="1"/>
  <c r="I222" i="3"/>
  <c r="K222" i="3" s="1"/>
  <c r="I219" i="3"/>
  <c r="K219" i="3" s="1"/>
  <c r="I218" i="3"/>
  <c r="K218" i="3" s="1"/>
  <c r="I217" i="3"/>
  <c r="K217" i="3" s="1"/>
  <c r="I216" i="3"/>
  <c r="K216" i="3" s="1"/>
  <c r="I215" i="3"/>
  <c r="K215" i="3" s="1"/>
  <c r="I214" i="3"/>
  <c r="K214" i="3" s="1"/>
  <c r="I213" i="3"/>
  <c r="K213" i="3" s="1"/>
  <c r="I212" i="3"/>
  <c r="K212" i="3" s="1"/>
  <c r="I211" i="3"/>
  <c r="K211" i="3" s="1"/>
  <c r="I210" i="3"/>
  <c r="K210" i="3" s="1"/>
  <c r="I209" i="3"/>
  <c r="K209" i="3" s="1"/>
  <c r="I208" i="3"/>
  <c r="K208" i="3" s="1"/>
  <c r="I207" i="3"/>
  <c r="K207" i="3" s="1"/>
  <c r="I206" i="3"/>
  <c r="K206" i="3" s="1"/>
  <c r="I205" i="3"/>
  <c r="K205" i="3" s="1"/>
  <c r="I204" i="3"/>
  <c r="K204" i="3" s="1"/>
  <c r="I203" i="3"/>
  <c r="K203" i="3" s="1"/>
  <c r="I202" i="3"/>
  <c r="K202" i="3" s="1"/>
  <c r="I201" i="3"/>
  <c r="K201" i="3" l="1"/>
  <c r="I200" i="3"/>
  <c r="I143" i="3"/>
  <c r="K143" i="3" s="1"/>
  <c r="G95" i="3"/>
  <c r="I95" i="3" s="1"/>
  <c r="K95" i="3" s="1"/>
  <c r="I90" i="3"/>
  <c r="K90" i="3" s="1"/>
  <c r="I91" i="3"/>
  <c r="K91" i="3" s="1"/>
  <c r="I93" i="3"/>
  <c r="K93" i="3" s="1"/>
  <c r="I94" i="3"/>
  <c r="K94" i="3" s="1"/>
  <c r="I96" i="3"/>
  <c r="K96" i="3" s="1"/>
  <c r="I97" i="3"/>
  <c r="K97" i="3" s="1"/>
  <c r="I99" i="3"/>
  <c r="K99" i="3" s="1"/>
  <c r="G98" i="3"/>
  <c r="I98" i="3" s="1"/>
  <c r="K98" i="3" s="1"/>
  <c r="I100" i="3"/>
  <c r="K100" i="3" s="1"/>
  <c r="C31" i="2" l="1"/>
  <c r="I161" i="3"/>
  <c r="K161" i="3" s="1"/>
  <c r="I162" i="3"/>
  <c r="K162" i="3" s="1"/>
  <c r="I160" i="3"/>
  <c r="K160" i="3" s="1"/>
  <c r="I159" i="3"/>
  <c r="K159" i="3" s="1"/>
  <c r="I158" i="3"/>
  <c r="K158" i="3" s="1"/>
  <c r="I157" i="3"/>
  <c r="K157" i="3" s="1"/>
  <c r="I156" i="3"/>
  <c r="K156" i="3" l="1"/>
  <c r="G198" i="3" l="1"/>
  <c r="I38" i="3"/>
  <c r="K38" i="3" l="1"/>
  <c r="I77" i="3"/>
  <c r="K77" i="3" s="1"/>
  <c r="I76" i="3"/>
  <c r="K76" i="3" s="1"/>
  <c r="I75" i="3"/>
  <c r="K75" i="3" s="1"/>
  <c r="I74" i="3"/>
  <c r="I73" i="3" l="1"/>
  <c r="C22" i="2" s="1"/>
  <c r="K74" i="3"/>
  <c r="G83" i="3" l="1"/>
  <c r="G84" i="3"/>
  <c r="I168" i="3" l="1"/>
  <c r="K168" i="3" s="1"/>
  <c r="I199" i="3" l="1"/>
  <c r="K199" i="3" s="1"/>
  <c r="I198" i="3"/>
  <c r="K198" i="3" s="1"/>
  <c r="I197" i="3"/>
  <c r="K197" i="3" s="1"/>
  <c r="I170" i="3" l="1"/>
  <c r="K170" i="3" s="1"/>
  <c r="I169" i="3"/>
  <c r="K169" i="3" s="1"/>
  <c r="I155" i="3" l="1"/>
  <c r="I129" i="3"/>
  <c r="K129" i="3" s="1"/>
  <c r="I36" i="3"/>
  <c r="K36" i="3" s="1"/>
  <c r="I35" i="3"/>
  <c r="K35" i="3" s="1"/>
  <c r="C29" i="2" l="1"/>
  <c r="I110" i="3"/>
  <c r="K110" i="3" s="1"/>
  <c r="G134" i="3" l="1"/>
  <c r="I134" i="3" s="1"/>
  <c r="K134" i="3" s="1"/>
  <c r="G231" i="3" l="1"/>
  <c r="I231" i="3" s="1"/>
  <c r="K231" i="3" s="1"/>
  <c r="I230" i="3"/>
  <c r="K230" i="3" s="1"/>
  <c r="G229" i="3"/>
  <c r="I229" i="3" s="1"/>
  <c r="K229" i="3" s="1"/>
  <c r="I228" i="3"/>
  <c r="K228" i="3" s="1"/>
  <c r="I149" i="3" l="1"/>
  <c r="K149" i="3" s="1"/>
  <c r="G148" i="3"/>
  <c r="I148" i="3" s="1"/>
  <c r="K148" i="3" s="1"/>
  <c r="I147" i="3"/>
  <c r="K147" i="3" s="1"/>
  <c r="G146" i="3"/>
  <c r="I146" i="3" s="1"/>
  <c r="K146" i="3" s="1"/>
  <c r="I145" i="3"/>
  <c r="K145" i="3" s="1"/>
  <c r="G144" i="3"/>
  <c r="G142" i="3"/>
  <c r="I142" i="3" s="1"/>
  <c r="K142" i="3" s="1"/>
  <c r="I141" i="3"/>
  <c r="K141" i="3" s="1"/>
  <c r="G137" i="3"/>
  <c r="I137" i="3" s="1"/>
  <c r="K137" i="3" s="1"/>
  <c r="I136" i="3"/>
  <c r="K136" i="3" s="1"/>
  <c r="I135" i="3"/>
  <c r="K135" i="3" s="1"/>
  <c r="I132" i="3"/>
  <c r="K132" i="3" s="1"/>
  <c r="I131" i="3"/>
  <c r="K131" i="3" s="1"/>
  <c r="I130" i="3"/>
  <c r="K130" i="3" s="1"/>
  <c r="G125" i="3"/>
  <c r="I125" i="3" s="1"/>
  <c r="K125" i="3" s="1"/>
  <c r="I124" i="3"/>
  <c r="K124" i="3" s="1"/>
  <c r="G123" i="3"/>
  <c r="I123" i="3" s="1"/>
  <c r="K123" i="3" s="1"/>
  <c r="G122" i="3"/>
  <c r="I122" i="3" s="1"/>
  <c r="K122" i="3" s="1"/>
  <c r="I121" i="3"/>
  <c r="K121" i="3" s="1"/>
  <c r="G120" i="3"/>
  <c r="I120" i="3" s="1"/>
  <c r="K120" i="3" s="1"/>
  <c r="I119" i="3"/>
  <c r="K119" i="3" s="1"/>
  <c r="G112" i="3"/>
  <c r="I112" i="3" s="1"/>
  <c r="K112" i="3" s="1"/>
  <c r="G111" i="3"/>
  <c r="I111" i="3" s="1"/>
  <c r="K111" i="3" s="1"/>
  <c r="G109" i="3"/>
  <c r="I109" i="3" s="1"/>
  <c r="K109" i="3" s="1"/>
  <c r="I108" i="3"/>
  <c r="K108" i="3" s="1"/>
  <c r="I107" i="3"/>
  <c r="K107" i="3" s="1"/>
  <c r="I106" i="3"/>
  <c r="K106" i="3" s="1"/>
  <c r="I105" i="3"/>
  <c r="G102" i="3"/>
  <c r="I102" i="3" s="1"/>
  <c r="K102" i="3" s="1"/>
  <c r="I101" i="3"/>
  <c r="K101" i="3" s="1"/>
  <c r="G80" i="3"/>
  <c r="I79" i="3"/>
  <c r="I63" i="3"/>
  <c r="K63" i="3" s="1"/>
  <c r="G60" i="3"/>
  <c r="G59" i="3"/>
  <c r="I58" i="3"/>
  <c r="K58" i="3" s="1"/>
  <c r="I57" i="3"/>
  <c r="K57" i="3" s="1"/>
  <c r="G56" i="3"/>
  <c r="G55" i="3"/>
  <c r="G54" i="3"/>
  <c r="I54" i="3" s="1"/>
  <c r="K54" i="3" s="1"/>
  <c r="G53" i="3"/>
  <c r="G52" i="3"/>
  <c r="G51" i="3"/>
  <c r="I51" i="3" s="1"/>
  <c r="K51" i="3" s="1"/>
  <c r="G50" i="3"/>
  <c r="I50" i="3" s="1"/>
  <c r="K50" i="3" s="1"/>
  <c r="G49" i="3"/>
  <c r="I46" i="3"/>
  <c r="I34" i="3"/>
  <c r="K34" i="3" s="1"/>
  <c r="O33" i="3"/>
  <c r="I33" i="3"/>
  <c r="K33" i="3" s="1"/>
  <c r="O32" i="3"/>
  <c r="I32" i="3"/>
  <c r="K32" i="3" s="1"/>
  <c r="O31" i="3"/>
  <c r="I31" i="3"/>
  <c r="G28" i="3"/>
  <c r="I28" i="3" s="1"/>
  <c r="K28" i="3" s="1"/>
  <c r="I27" i="3"/>
  <c r="K27" i="3" s="1"/>
  <c r="I26" i="3"/>
  <c r="I24" i="3"/>
  <c r="K24" i="3" s="1"/>
  <c r="I23" i="3"/>
  <c r="K23" i="3" s="1"/>
  <c r="I22" i="3"/>
  <c r="K22" i="3" s="1"/>
  <c r="I18" i="3"/>
  <c r="K18" i="3" s="1"/>
  <c r="I17" i="3"/>
  <c r="K17" i="3" s="1"/>
  <c r="I16" i="3"/>
  <c r="G86" i="3" l="1"/>
  <c r="I86" i="3" s="1"/>
  <c r="K86" i="3" s="1"/>
  <c r="G81" i="3"/>
  <c r="I81" i="3" s="1"/>
  <c r="K81" i="3" s="1"/>
  <c r="K16" i="3"/>
  <c r="I15" i="3"/>
  <c r="C15" i="2" s="1"/>
  <c r="K26" i="3"/>
  <c r="K79" i="3"/>
  <c r="K46" i="3"/>
  <c r="I45" i="3"/>
  <c r="C18" i="2" s="1"/>
  <c r="O39" i="3"/>
  <c r="G62" i="3"/>
  <c r="G85" i="3"/>
  <c r="I55" i="3"/>
  <c r="K55" i="3" s="1"/>
  <c r="K31" i="3"/>
  <c r="I144" i="3"/>
  <c r="K144" i="3" s="1"/>
  <c r="I59" i="3"/>
  <c r="K59" i="3" s="1"/>
  <c r="I84" i="3"/>
  <c r="K84" i="3" s="1"/>
  <c r="I52" i="3"/>
  <c r="K52" i="3" s="1"/>
  <c r="G29" i="3"/>
  <c r="I49" i="3"/>
  <c r="I53" i="3"/>
  <c r="K53" i="3" s="1"/>
  <c r="I80" i="3"/>
  <c r="K80" i="3" s="1"/>
  <c r="I60" i="3"/>
  <c r="K60" i="3" s="1"/>
  <c r="I83" i="3"/>
  <c r="K83" i="3" s="1"/>
  <c r="K105" i="3"/>
  <c r="I56" i="3"/>
  <c r="K56" i="3" s="1"/>
  <c r="G61" i="3"/>
  <c r="I104" i="3" l="1"/>
  <c r="C26" i="2" s="1"/>
  <c r="K49" i="3"/>
  <c r="I62" i="3"/>
  <c r="K62" i="3" s="1"/>
  <c r="G40" i="3"/>
  <c r="G41" i="3" s="1"/>
  <c r="I29" i="3"/>
  <c r="G30" i="3"/>
  <c r="I85" i="3"/>
  <c r="K85" i="3" s="1"/>
  <c r="I61" i="3"/>
  <c r="K61" i="3" s="1"/>
  <c r="I48" i="3" l="1"/>
  <c r="C20" i="2" s="1"/>
  <c r="I78" i="3"/>
  <c r="C23" i="2" s="1"/>
  <c r="I40" i="3"/>
  <c r="K40" i="3" s="1"/>
  <c r="G42" i="3"/>
  <c r="I42" i="3" s="1"/>
  <c r="K42" i="3" s="1"/>
  <c r="I41" i="3"/>
  <c r="G44" i="3"/>
  <c r="I44" i="3" s="1"/>
  <c r="K44" i="3" s="1"/>
  <c r="K29" i="3"/>
  <c r="I30" i="3"/>
  <c r="I25" i="3" s="1"/>
  <c r="C16" i="2" s="1"/>
  <c r="I47" i="3" l="1"/>
  <c r="C19" i="2" s="1"/>
  <c r="E40" i="1" s="1"/>
  <c r="K41" i="3"/>
  <c r="G43" i="3"/>
  <c r="I43" i="3" s="1"/>
  <c r="K43" i="3" s="1"/>
  <c r="K30" i="3"/>
  <c r="I39" i="3" l="1"/>
  <c r="C17" i="2" s="1"/>
  <c r="G232" i="3"/>
  <c r="G227" i="3"/>
  <c r="I14" i="3" l="1"/>
  <c r="C14" i="2" s="1"/>
  <c r="I167" i="3"/>
  <c r="I232" i="3"/>
  <c r="I227" i="3"/>
  <c r="K227" i="3" s="1"/>
  <c r="I226" i="3"/>
  <c r="K226" i="3" s="1"/>
  <c r="C2" i="3"/>
  <c r="C3" i="3"/>
  <c r="C4" i="3"/>
  <c r="C5" i="3"/>
  <c r="C7" i="3"/>
  <c r="C8" i="3"/>
  <c r="C9" i="3"/>
  <c r="B2" i="2"/>
  <c r="B3" i="2"/>
  <c r="B4" i="2"/>
  <c r="B5" i="2"/>
  <c r="B7" i="2"/>
  <c r="B8" i="2"/>
  <c r="B9" i="2"/>
  <c r="E35" i="1"/>
  <c r="J35" i="1"/>
  <c r="R35" i="1"/>
  <c r="P38" i="1"/>
  <c r="P39" i="1"/>
  <c r="P40" i="1"/>
  <c r="P41" i="1"/>
  <c r="P42" i="1"/>
  <c r="J46" i="1"/>
  <c r="K47" i="1"/>
  <c r="K167" i="3" l="1"/>
  <c r="I163" i="3"/>
  <c r="K232" i="3"/>
  <c r="I225" i="3"/>
  <c r="C32" i="2" s="1"/>
  <c r="C30" i="2" l="1"/>
  <c r="I154" i="3"/>
  <c r="C28" i="2" s="1"/>
  <c r="E44" i="1" s="1"/>
  <c r="E38" i="1"/>
  <c r="G92" i="3" l="1"/>
  <c r="I92" i="3" s="1"/>
  <c r="K92" i="3" s="1"/>
  <c r="G89" i="3" l="1"/>
  <c r="I89" i="3" s="1"/>
  <c r="K89" i="3" l="1"/>
  <c r="I103" i="3"/>
  <c r="K103" i="3" s="1"/>
  <c r="I88" i="3" l="1"/>
  <c r="C25" i="2" s="1"/>
  <c r="I87" i="3" l="1"/>
  <c r="C24" i="2" s="1"/>
  <c r="E42" i="1" s="1"/>
  <c r="J47" i="1" s="1"/>
  <c r="I233" i="3" l="1"/>
  <c r="C33" i="2" s="1"/>
  <c r="E46" i="1"/>
  <c r="R38" i="1"/>
  <c r="R41" i="1"/>
  <c r="R46" i="1" l="1"/>
  <c r="R49" i="1" s="1"/>
  <c r="O51" i="1" s="1"/>
  <c r="S49" i="1" l="1"/>
  <c r="S51" i="1"/>
  <c r="R51" i="1"/>
  <c r="O50" i="1"/>
  <c r="S50" i="1" l="1"/>
  <c r="R50" i="1"/>
  <c r="R52" i="1" s="1"/>
</calcChain>
</file>

<file path=xl/sharedStrings.xml><?xml version="1.0" encoding="utf-8"?>
<sst xmlns="http://schemas.openxmlformats.org/spreadsheetml/2006/main" count="1055" uniqueCount="524">
  <si>
    <t>Název stavby</t>
  </si>
  <si>
    <t>JKSO</t>
  </si>
  <si>
    <t xml:space="preserve"> </t>
  </si>
  <si>
    <t>Kód stavby</t>
  </si>
  <si>
    <t>ucebny</t>
  </si>
  <si>
    <t>Název objektu</t>
  </si>
  <si>
    <t>EČO</t>
  </si>
  <si>
    <t/>
  </si>
  <si>
    <t>Kód objektu</t>
  </si>
  <si>
    <t>Název části</t>
  </si>
  <si>
    <t>Místo</t>
  </si>
  <si>
    <t>Kód části</t>
  </si>
  <si>
    <t>Název podčásti</t>
  </si>
  <si>
    <t>Kód podčásti</t>
  </si>
  <si>
    <t>IČ</t>
  </si>
  <si>
    <t>DIČ</t>
  </si>
  <si>
    <t>Objednatel</t>
  </si>
  <si>
    <t>Projektant</t>
  </si>
  <si>
    <t>Zhotovitel</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</si>
  <si>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</si>
  <si>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</si>
  <si>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</si>
  <si>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</si>
  <si>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</si>
  <si>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</si>
  <si>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</si>
  <si>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</si>
  <si>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</si>
  <si>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</si>
  <si>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</si>
  <si>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</si>
  <si>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</si>
  <si>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</si>
  <si>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</si>
  <si>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</si>
  <si>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</si>
  <si>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Vedlejší rozpočtové náklady</t>
  </si>
  <si>
    <t>HSV</t>
  </si>
  <si>
    <t>Práce přesčas</t>
  </si>
  <si>
    <t>Zařízení staveniště</t>
  </si>
  <si>
    <t>21</t>
  </si>
  <si>
    <t>%</t>
  </si>
  <si>
    <t>Bez pevné podl.</t>
  </si>
  <si>
    <t>PSV</t>
  </si>
  <si>
    <t>Kulturní památka</t>
  </si>
  <si>
    <t>Územní vlivy</t>
  </si>
  <si>
    <t>Provozní vlivy</t>
  </si>
  <si>
    <t>Ostatní</t>
  </si>
  <si>
    <t>VRN z rozpočtu</t>
  </si>
  <si>
    <t>HZS</t>
  </si>
  <si>
    <t>Kompl. činnost</t>
  </si>
  <si>
    <t>Ostatní náklady</t>
  </si>
  <si>
    <t>D</t>
  </si>
  <si>
    <t>Celkové náklady</t>
  </si>
  <si>
    <t>Datum a podpis</t>
  </si>
  <si>
    <t>Razítko</t>
  </si>
  <si>
    <t>15</t>
  </si>
  <si>
    <t>DPH</t>
  </si>
  <si>
    <t>E</t>
  </si>
  <si>
    <t>Přípočty a odpočty</t>
  </si>
  <si>
    <t>Dodávky objednatele</t>
  </si>
  <si>
    <t>Klouzavá doložka</t>
  </si>
  <si>
    <t>Zvýhodnění + -</t>
  </si>
  <si>
    <t>Stavba:</t>
  </si>
  <si>
    <t>Objekt:</t>
  </si>
  <si>
    <t>Část:</t>
  </si>
  <si>
    <t xml:space="preserve">JKSO: </t>
  </si>
  <si>
    <t>Objednatel:</t>
  </si>
  <si>
    <t>Zhotovitel:</t>
  </si>
  <si>
    <t>Datum:</t>
  </si>
  <si>
    <t>Kód</t>
  </si>
  <si>
    <t>Popis</t>
  </si>
  <si>
    <t>Cena celkem</t>
  </si>
  <si>
    <t>Úpravy povrchů, podlahy a osazování výplní</t>
  </si>
  <si>
    <t>Ostatní konstrukce a práce, bourání</t>
  </si>
  <si>
    <t>Přesun sutě</t>
  </si>
  <si>
    <t>Přesun hmot</t>
  </si>
  <si>
    <t>Práce a dodávky PSV</t>
  </si>
  <si>
    <t>776</t>
  </si>
  <si>
    <t>Podlahy povlakové</t>
  </si>
  <si>
    <t>781</t>
  </si>
  <si>
    <t>Dokončovací práce - obklady</t>
  </si>
  <si>
    <t>784</t>
  </si>
  <si>
    <t>Dokončovací práce - malby a tapety</t>
  </si>
  <si>
    <t>JKSO:</t>
  </si>
  <si>
    <t>P.Č.</t>
  </si>
  <si>
    <t>TV</t>
  </si>
  <si>
    <t>KCN</t>
  </si>
  <si>
    <t>MJ</t>
  </si>
  <si>
    <t>Množství celkem</t>
  </si>
  <si>
    <t>Sazba DPH</t>
  </si>
  <si>
    <t>K</t>
  </si>
  <si>
    <t>014</t>
  </si>
  <si>
    <t>m2</t>
  </si>
  <si>
    <t>612135101</t>
  </si>
  <si>
    <t>011</t>
  </si>
  <si>
    <t>612325121</t>
  </si>
  <si>
    <t>Vápenocementová štuková omítka rýh ve stěnách šířky do 150 mm</t>
  </si>
  <si>
    <t>kus</t>
  </si>
  <si>
    <t>612325215</t>
  </si>
  <si>
    <t>Vápenocementová hladká omítka malých ploch do 4,0 m2 na stěnách pod obklady</t>
  </si>
  <si>
    <t>619991001</t>
  </si>
  <si>
    <t>Zakrytí podlah fólií přilepenou lepící páskou</t>
  </si>
  <si>
    <t>619991011</t>
  </si>
  <si>
    <t>Obalení konstrukcí a prvků fólií přilepenou lepící páskou</t>
  </si>
  <si>
    <t>952901107</t>
  </si>
  <si>
    <t>Čištění budov omytí dvojitých nebo zdvojených oken nebo balkonových dveří plochy do 2,5m2</t>
  </si>
  <si>
    <t>952901122</t>
  </si>
  <si>
    <t>952902021</t>
  </si>
  <si>
    <t>Čištění budov zametení hladkých podlah</t>
  </si>
  <si>
    <t>952902031</t>
  </si>
  <si>
    <t>Čištění budov omytí hladkých podlah</t>
  </si>
  <si>
    <t>952902611</t>
  </si>
  <si>
    <t>Čištění budov vysátí prachu z ostatních ploch</t>
  </si>
  <si>
    <t>013</t>
  </si>
  <si>
    <t>m</t>
  </si>
  <si>
    <t>974049121</t>
  </si>
  <si>
    <t>Vysekání rýh v betonových zdech hl do 30 mm š do 30 mm</t>
  </si>
  <si>
    <t>974049133</t>
  </si>
  <si>
    <t>Vysekání rýh v betonových zdech hl do 50 mm š do 100 mm</t>
  </si>
  <si>
    <t>977131115</t>
  </si>
  <si>
    <t>Vrty příklepovými vrtáky D 16 mm do cihelného zdiva nebo prostého betonu</t>
  </si>
  <si>
    <t>977311112</t>
  </si>
  <si>
    <t>Řezání stávajících betonových mazanin nevyztužených hl do 100 mm</t>
  </si>
  <si>
    <t>t</t>
  </si>
  <si>
    <t>997013213</t>
  </si>
  <si>
    <t>241</t>
  </si>
  <si>
    <t>997241622</t>
  </si>
  <si>
    <t>Naložení a složení suti</t>
  </si>
  <si>
    <t>998011002</t>
  </si>
  <si>
    <t>Přesun hmot pro budovy zděné v do 12 m</t>
  </si>
  <si>
    <t>soubor</t>
  </si>
  <si>
    <t>M</t>
  </si>
  <si>
    <t>MAT</t>
  </si>
  <si>
    <t>776111115</t>
  </si>
  <si>
    <t>Broušení podkladu povlakových podlah před litím stěrky</t>
  </si>
  <si>
    <t>776111116</t>
  </si>
  <si>
    <t>Odstranění zbytků lepidla z podkladu povlakových podlah broušením</t>
  </si>
  <si>
    <t>776111311</t>
  </si>
  <si>
    <t>Vysátí podkladu povlakových podlah</t>
  </si>
  <si>
    <t>776121411</t>
  </si>
  <si>
    <t>Dvousložková penetrace podkladu povlakových podlah</t>
  </si>
  <si>
    <t>776141113</t>
  </si>
  <si>
    <t>Vyrovnání podkladu povlakových podlah stěrkou pevnosti 20 MPa tl 8 mm</t>
  </si>
  <si>
    <t>776201811</t>
  </si>
  <si>
    <t>Demontáž lepených povlakových podlah bez podložky ručně</t>
  </si>
  <si>
    <t>776221111</t>
  </si>
  <si>
    <t>Lepení pásů z PVC standardním lepidlem</t>
  </si>
  <si>
    <t>776223112</t>
  </si>
  <si>
    <t>Spoj povlakových podlahovin z PVC svařováním za studena</t>
  </si>
  <si>
    <t>776410811</t>
  </si>
  <si>
    <t>Odstranění soklíků a lišt pryžových nebo plastových</t>
  </si>
  <si>
    <t>776421111</t>
  </si>
  <si>
    <t>776991121</t>
  </si>
  <si>
    <t>Základní čištění nově položených podlahovin vysátím a setřením vlhkým mopem</t>
  </si>
  <si>
    <t>776991821</t>
  </si>
  <si>
    <t>Odstranění lepidla ručně z podlah</t>
  </si>
  <si>
    <t>998776202</t>
  </si>
  <si>
    <t>Přesun hmot procentní pro podlahy povlakové v objektech v do 12 m</t>
  </si>
  <si>
    <t>781471810</t>
  </si>
  <si>
    <t>Demontáž obkladů z obkladaček keramických kladených do malty</t>
  </si>
  <si>
    <t>781474116</t>
  </si>
  <si>
    <t>Montáž obkladů vnitřních keramických hladkých do 35 ks/m2 lepených flexibilním lepidlem</t>
  </si>
  <si>
    <t>781491815</t>
  </si>
  <si>
    <t>Odstranění profilu ukončovacího</t>
  </si>
  <si>
    <t>781494111</t>
  </si>
  <si>
    <t>Plastové profily rohové lepené flexibilním lepidlem</t>
  </si>
  <si>
    <t>781494511</t>
  </si>
  <si>
    <t>Plastové profily ukončovací lepené flexibilním lepidlem</t>
  </si>
  <si>
    <t>781495115</t>
  </si>
  <si>
    <t>Spárování vnitřních obkladů silikonem</t>
  </si>
  <si>
    <t>998781202</t>
  </si>
  <si>
    <t>Přesun hmot procentní pro obklady keramické v objektech v do 12 m</t>
  </si>
  <si>
    <t>784111031</t>
  </si>
  <si>
    <t>Omytí podkladu v místnostech výšky do 3,80 m</t>
  </si>
  <si>
    <t>784121001</t>
  </si>
  <si>
    <t>784161211</t>
  </si>
  <si>
    <t>Lokální vyrovnání podkladu sádrovou stěrkou plochy do 0,25 m2 v místnostech výšky do 3,80 m</t>
  </si>
  <si>
    <t>784181121</t>
  </si>
  <si>
    <t>Hloubková jednonásobná penetrace podkladu v místnostech výšky do 3,80 m</t>
  </si>
  <si>
    <t>784191003</t>
  </si>
  <si>
    <t>Čištění vnitřních ploch oken dvojitých nebo zdvojených po provedení malířských prací</t>
  </si>
  <si>
    <t>784191005</t>
  </si>
  <si>
    <t>Čištění vnitřních ploch dveří nebo vrat po provedení malířských prací</t>
  </si>
  <si>
    <t>784191007</t>
  </si>
  <si>
    <t>Čištění vnitřních ploch podlah po provedení malířských prací</t>
  </si>
  <si>
    <t>784221101</t>
  </si>
  <si>
    <t xml:space="preserve">REKAPITULACE </t>
  </si>
  <si>
    <t>KRYCÍ LIST SOUPISU</t>
  </si>
  <si>
    <t>OCENĚNÝ SOUPIS PRACÍ A DODÁVEK A SLUŽEB</t>
  </si>
  <si>
    <t>Nábytek</t>
  </si>
  <si>
    <t>PC ovládací a prezentační stanice pro učitele</t>
  </si>
  <si>
    <t>Kontrolní a prezentační monitor</t>
  </si>
  <si>
    <t>Datový switch</t>
  </si>
  <si>
    <t>Stínící technika</t>
  </si>
  <si>
    <t>Látková roleta</t>
  </si>
  <si>
    <t>Motor 230V</t>
  </si>
  <si>
    <t>Ovládací tlačítko</t>
  </si>
  <si>
    <t>Slaboproudé rozvody + příslušenství</t>
  </si>
  <si>
    <t>Silnoproudé rozvody + příslušenství</t>
  </si>
  <si>
    <t>Provozní osvětlení</t>
  </si>
  <si>
    <t>Rámeček 2-násobný bílý</t>
  </si>
  <si>
    <t>AVT</t>
  </si>
  <si>
    <t>"AVT"</t>
  </si>
  <si>
    <t>ZRN (ř. 1-8)</t>
  </si>
  <si>
    <t>DN (ř. 10-12)</t>
  </si>
  <si>
    <t>VRN (ř. 14-19)</t>
  </si>
  <si>
    <t>Součet 9, 13, 20-23</t>
  </si>
  <si>
    <t>EL</t>
  </si>
  <si>
    <t>"EL"</t>
  </si>
  <si>
    <t>Projektové práce (DSPS)</t>
  </si>
  <si>
    <t>Cena s DPH (ř. 25-26)</t>
  </si>
  <si>
    <t>Popis / minimální technické parametry</t>
  </si>
  <si>
    <t>Cena celkem s DPH</t>
  </si>
  <si>
    <t>Cena celkem bez DPH</t>
  </si>
  <si>
    <t>Kód položky / název</t>
  </si>
  <si>
    <t>Celkem bez DPH</t>
  </si>
  <si>
    <t>Podlahová krabice pod katedru pro zakončení kabelových tras. Určená pro výšku betonové vrstvy od 57 mm do 75 mm. Krabice je uzpůsobena pro instalaci elektroinstalačních trubek.</t>
  </si>
  <si>
    <t>632681113</t>
  </si>
  <si>
    <t>Vyspravení betonových podlah rychletuhnoucím polymerem - vysprávka D přes 50 do  200 a tl 30 mm</t>
  </si>
  <si>
    <t>Vnitrostaveništní doprava suti a vybouraných hmot vodorovně do 50 m pro budovy v do 12 m ručně</t>
  </si>
  <si>
    <t>997013501</t>
  </si>
  <si>
    <t>Odvoz suti a vybouraných hmot na skládku nebo meziskládku do 1 km se složením</t>
  </si>
  <si>
    <t>997013509</t>
  </si>
  <si>
    <t>997013831</t>
  </si>
  <si>
    <t>Poplatky za uložení stavebního směsného odpadu na skládce ( skládkovné)</t>
  </si>
  <si>
    <t>Příplatek k ceně za každý započatý 1 km  přes 1 km - celkem 20 km</t>
  </si>
  <si>
    <t>Typ</t>
  </si>
  <si>
    <t>„Zbývající položky typu vlastní jsou kalkulovány na základě zkušeností z realizace obdobných zakázek a jsou v místě i čase obvyklé“</t>
  </si>
  <si>
    <t>vlastní</t>
  </si>
  <si>
    <t>10.074.642</t>
  </si>
  <si>
    <t>Ohebná dvouplášťová korugovaná bezhalogenová chránička vnitřní ø 32 mm.</t>
  </si>
  <si>
    <t>Ohebná dvouplášťová korugovaná bezhalogenová chránička vnitřní ø 41 mm.</t>
  </si>
  <si>
    <t>10.074.671</t>
  </si>
  <si>
    <t>10.048.482</t>
  </si>
  <si>
    <t>10.048.422</t>
  </si>
  <si>
    <t>Silový kabel CYKY-J 3x2,5mm2.</t>
  </si>
  <si>
    <t>Zemnící kabel zelenožlutý CY 4mm2.</t>
  </si>
  <si>
    <t>10.072.355</t>
  </si>
  <si>
    <t>10.079.613</t>
  </si>
  <si>
    <t>Zásuvka dvojnásobná bezšroubová, s clonkami, s natočenou dutinou, bílá, 16 A</t>
  </si>
  <si>
    <t>Zásuvka jednonásobná bezšroubová, bílá, 16 A</t>
  </si>
  <si>
    <t>Montáž jističů se zapojením vodičů, dvoupólových nn, do 25 A ve skříni.</t>
  </si>
  <si>
    <t>10.079.558</t>
  </si>
  <si>
    <t>Zkouška a prohlídka elektrických rozvodů a zařízení, celková prohlídka a vyhotovení revizní zprávy pro objem montážních prací do 100 tis. Kč</t>
  </si>
  <si>
    <t>10.843.680</t>
  </si>
  <si>
    <t>Vypínač na DIN, 3P 40A 400/415V.</t>
  </si>
  <si>
    <t>Montáž spínačů tří nebo čtyřpólových, vypínačů výkonových pojistkových, do 63 A</t>
  </si>
  <si>
    <t>Zkoušky a prohlídky rozvodných zařízení, kontrola rozvaděčů nn, silových, hmotnosti do 200 kg.</t>
  </si>
  <si>
    <t>Montáž rozvaděčů litinových, hliníkových nebo plastových bez zapojení vodičů, sestavy hmotností do 50 kg.</t>
  </si>
  <si>
    <t>10.060.031</t>
  </si>
  <si>
    <t>Montáž podlahových krabic montovaných do mazaniny.</t>
  </si>
  <si>
    <t>Montáž kabelů sdělovacích pro vnitřní rozvody, počtu žil do 15</t>
  </si>
  <si>
    <t>10.793.442</t>
  </si>
  <si>
    <t>742330042</t>
  </si>
  <si>
    <t>Montáž datové dvouzásuvky</t>
  </si>
  <si>
    <t>10.874.783</t>
  </si>
  <si>
    <t>10.935.899</t>
  </si>
  <si>
    <t>10.863.140</t>
  </si>
  <si>
    <t>742122001</t>
  </si>
  <si>
    <t>Montáž kabelové spojky nebo svorkovnice pro slaboproud do 15 žil</t>
  </si>
  <si>
    <t>742330101</t>
  </si>
  <si>
    <t>10.679.726</t>
  </si>
  <si>
    <t>Rozvaděčová skříň, 36 modulů, IP30,  na omítku</t>
  </si>
  <si>
    <t>Montáž kabelů měděných bez ukončení uložených pod omítku plných kulatých (CYKY), počtu a průřezu žil 3x2,5 mm2.</t>
  </si>
  <si>
    <t>Montáž vodičů izolovaných měděných bez ukončení uložených pevně, plných a laněných s PVC pláštěm (CY) průřez žíly 0,55 až 16 mm2.</t>
  </si>
  <si>
    <t>10.048.243</t>
  </si>
  <si>
    <t>SOUPIS PRACÍ A DODÁVEK A SLUŽEB vč VÝKAZU VÝMĚR</t>
  </si>
  <si>
    <t>10.061.062</t>
  </si>
  <si>
    <t>Proudový chránič s jističem 16A, rozměry 2 DIN, jmenovité napětí 230/400V, Charakteristika C, Jmenovitý reziduální proud 0,03A.</t>
  </si>
  <si>
    <t>10.155.437</t>
  </si>
  <si>
    <t>Hrubá výplň rýh ve stěnách maltou jakékoli šířky rýhy</t>
  </si>
  <si>
    <t>Práce a dodávky HSV</t>
  </si>
  <si>
    <t>28411003</t>
  </si>
  <si>
    <t>Lišta soklová PVC 30x30mm</t>
  </si>
  <si>
    <t>Montáž obvodových lišt lepených</t>
  </si>
  <si>
    <t>741320135</t>
  </si>
  <si>
    <t>741122031</t>
  </si>
  <si>
    <t>742121001</t>
  </si>
  <si>
    <t>742110202</t>
  </si>
  <si>
    <t>741210101</t>
  </si>
  <si>
    <t>741310561</t>
  </si>
  <si>
    <t>741811011</t>
  </si>
  <si>
    <t>741120501</t>
  </si>
  <si>
    <t>Montáž šňůr měděných bez ukončení uložených volně, lehkých a středních, počtu žil do 7</t>
  </si>
  <si>
    <t>10.048.777</t>
  </si>
  <si>
    <t>Dvoulinka 2x2,5mm červeno-černá pro 12V DC rozvody do stolů studentů od zdroje v katedře, SCY 2x2,5 TR/R</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</si>
  <si>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</si>
  <si>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</si>
  <si>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</si>
  <si>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</si>
  <si>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</si>
  <si>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741313001</t>
  </si>
  <si>
    <t>741122016</t>
  </si>
  <si>
    <t>741120301</t>
  </si>
  <si>
    <t>741810001</t>
  </si>
  <si>
    <t>783624101</t>
  </si>
  <si>
    <t>Základní nátěr otopných těles jednonásobných, žebrových trub, akrylátový.</t>
  </si>
  <si>
    <t>24626749</t>
  </si>
  <si>
    <t>Hmota nátěrová akrylátová základní na kovy.</t>
  </si>
  <si>
    <t>kg</t>
  </si>
  <si>
    <t>783627107</t>
  </si>
  <si>
    <t>Krycí nátěr (email) otopných těles žebrových, dvojnásobný, akrylátový.</t>
  </si>
  <si>
    <t>24621560</t>
  </si>
  <si>
    <t>Hmota nátěrová syntetická vrchní (email) na kovy</t>
  </si>
  <si>
    <t xml:space="preserve">Motor 230V pro rolety s nastavitelnými koncovými spínači. Cena včetně dopravy, instalace.
</t>
  </si>
  <si>
    <t xml:space="preserve">Montáž kabelů měděných bez ukončení uložených pod omítku plných kulatých (CYKY), počtu a průřezu žil 5x1,5 mm2.
</t>
  </si>
  <si>
    <t xml:space="preserve">Montáž jističů se zapojením vodičů, dvoupólových nn, do 25 A ve skříni.
</t>
  </si>
  <si>
    <t xml:space="preserve">Proudový chránič s jističem 10A, rozměry 2 DIN, jmenovité napětí 230/400V, Charakteristika B, Jmenovitý reziduální proud 0,03A.
</t>
  </si>
  <si>
    <t xml:space="preserve">Silový kabel CYKY-J 5x1,5mm
</t>
  </si>
  <si>
    <t xml:space="preserve">Ovládací tlačítko s ergonomií pro ovládání rolet. Cena včetně dopravy, instalace.
</t>
  </si>
  <si>
    <t>Sebastian Fenyk</t>
  </si>
  <si>
    <t>Čištění budov omytí dveří nebo vrat plochy do 3,0m2</t>
  </si>
  <si>
    <t>Kabel DisplayPort</t>
  </si>
  <si>
    <t>Kabel DP - HDMI</t>
  </si>
  <si>
    <t>Kabel HDMI</t>
  </si>
  <si>
    <t>10.078.621</t>
  </si>
  <si>
    <t>Montáž krabic elektroinstalačních přístrojových zapuštěných plastových kruhových.</t>
  </si>
  <si>
    <t>741112061</t>
  </si>
  <si>
    <t>10.042.118</t>
  </si>
  <si>
    <t>10.074.814</t>
  </si>
  <si>
    <t>741112072</t>
  </si>
  <si>
    <t>Tepelně izolační podložka do elektroinstalačních krabic pro dvojnásobné zásuvky.</t>
  </si>
  <si>
    <t>Montáž krabic elektroinstalačních přístrojových plastových dvojitých.</t>
  </si>
  <si>
    <t>Krabice přístrojová pro montáž dvojnásobných zásuvek.</t>
  </si>
  <si>
    <t>Oškrabání malby v místnostech výšky do 3,80 m</t>
  </si>
  <si>
    <t>741313031</t>
  </si>
  <si>
    <t>Rámeček 1-násobný bílý</t>
  </si>
  <si>
    <t>10.071.439</t>
  </si>
  <si>
    <t>Kryt zásuvky komunikační, dvojnásobný</t>
  </si>
  <si>
    <t>Krabice odbočná pod omítku, rozměr min. 130 mm, PVC, včetně víčka.</t>
  </si>
  <si>
    <t xml:space="preserve">Kabel DisplayPort (M/M), min. rozlišení 4K*2K@60Hz, 3 m. Cena včetně dopravy, instalace.
</t>
  </si>
  <si>
    <t xml:space="preserve">Kabel DP - HDMI, min. 2 m, FHD 1080p, min. rozlišení 1920*1080P@60Hz. Cena včetně dopravy, instalace.
</t>
  </si>
  <si>
    <t>materiál</t>
  </si>
  <si>
    <t>741313011</t>
  </si>
  <si>
    <t>Montáž zásuvka chráněná bezšroubové připojení v krabici 2P+PE prostředí základní, vlhké se zapojením vodičů</t>
  </si>
  <si>
    <t>Montáž zásuvka (polo)zapuštěná bezšroubové připojení 2P+PE se zapojením vodičů</t>
  </si>
  <si>
    <t>10.854.075</t>
  </si>
  <si>
    <t>Krabice přístrojová pod omítku, jednonásobná</t>
  </si>
  <si>
    <t>10.030.494</t>
  </si>
  <si>
    <t>Krabice přístrojová pod omítku, trojnásobná</t>
  </si>
  <si>
    <t>Instalační kanál, parapetní dutý 90x55mm s možností vložení stínicího kanálu. Vhodný pro instalaci modulárních přístrojů. Barva bílá. Stupeň krytí: IP 30. Včetně oddělovací příčky.</t>
  </si>
  <si>
    <t>741110043</t>
  </si>
  <si>
    <t>Montáž trubka plastová ohebná D přes 35 mm uložená pevně</t>
  </si>
  <si>
    <t>Datová dvouzásuvka s přístrojovou lištovou krabicí</t>
  </si>
  <si>
    <t>Montáž krabice pod omítku s vysekáním lůžka</t>
  </si>
  <si>
    <t>220260025</t>
  </si>
  <si>
    <t>10.042.117</t>
  </si>
  <si>
    <t>Montáž krabice přístrojová lištová plast jednoduchá</t>
  </si>
  <si>
    <t>Tepelně izolační podložka do elektroinstalačních krabic pro jednonásobné zásuvky.</t>
  </si>
  <si>
    <t>741112071</t>
  </si>
  <si>
    <t>10.152.252</t>
  </si>
  <si>
    <t>Krabice přístrojová pro montáž jednonásobných zásuvek.</t>
  </si>
  <si>
    <t>Soubor prací spojený se zapravením po demontážích a po rozvodech elektra.</t>
  </si>
  <si>
    <t>Soubor prací spojený s demontáží stávajícího vybavení v řešených prostorech.</t>
  </si>
  <si>
    <t>Obklad keramický hladký, dílce velikosti 200x200mm.</t>
  </si>
  <si>
    <t>Access point</t>
  </si>
  <si>
    <t>PoE injektor</t>
  </si>
  <si>
    <t xml:space="preserve">PoE adaptér dodávající elektrickou energii po ethernetovém kabelu (30W). Cena včetně dopravy, instalace.
</t>
  </si>
  <si>
    <t>Typ cenové soustavy URS 2023/I</t>
  </si>
  <si>
    <t>11.248.730</t>
  </si>
  <si>
    <t>Dokončovací práce - nátěry</t>
  </si>
  <si>
    <t xml:space="preserve">Monitor s viditelnou uhlopříčkou min. 60,45cm (23,8"), matný, antireflexní, LED podsvícení, rozlišení 1920x1080, pozorovací úhel 178° vodorovně, 178° svisle, jas min. 250 cd/m2, kontrastní poměr 1000:1 statický, doba odezvy min. 5ms, video vstupy HDMI, DisplayPort, náklon -5 až +23°, výškově nastavitelný stojan až 100mm, dva integrované reproduktory s výkonem 2 W. Cena včetně dopravy, instalace.
</t>
  </si>
  <si>
    <t>Výrobce</t>
  </si>
  <si>
    <t>Poznámka</t>
  </si>
  <si>
    <t>Vestavná chladnička Whirlpool - ARZ 0051 | Whirlpool Česká republika</t>
  </si>
  <si>
    <t>Truhlicová mraznička Whirlpool - AFB 18401 | Whirlpool Česká republika</t>
  </si>
  <si>
    <t>Datový projektor</t>
  </si>
  <si>
    <t>Držák projektoru</t>
  </si>
  <si>
    <t xml:space="preserve">Univerzální držák - komplet vč. universálního adaptéru pro mobilní projektory. Bílá barva.
Nosnost min. 10 kg. Cena včetně dopravy a instalace.
</t>
  </si>
  <si>
    <t>Signálový extender - vysílač</t>
  </si>
  <si>
    <t xml:space="preserve">Extender pro přenos HDMI po kabelu CATx - Vysílač. Podpora standardů HDBase-T, min. HDMI 1.4a, HDCP 2.2. Podpora 4K/UHD@60Hz 4:2:0. HDCP kompatibilní
Napájení přijímače po CATx kabelu. Cena včetně dopravy a instalace.
</t>
  </si>
  <si>
    <t xml:space="preserve">Kabel HDMI, min. 4K*2K @ 60Hz, min. 1.m. Cena včetně dopravy, instalace.
</t>
  </si>
  <si>
    <t>Patch kabel</t>
  </si>
  <si>
    <t>CAT6 patch kabel délka min. 2 m, dvojité stínění SFTP, AWG26, izolace polyethylen, plášť PVC, typ konektorů RJ45/RJ45. Cena včetně dopravy, instalace.</t>
  </si>
  <si>
    <t>Reproduktory</t>
  </si>
  <si>
    <t xml:space="preserve">Sestava 2 ks dvoupásmových reprosoustav a RS-232 řízení signálu, minimální konfigurace: výkon 2x 30W (aktivní + pasivní repro), 80 Hz - 20 kHz, 2 linkové vstupy, vč. nástěnného držáku, propojovacího kabelu mezi reproduktory, mezi aktivním reproduktorem a učitelským PC, včetně podružného montážního materiálu. Cena včetně dopravy, instalace.
</t>
  </si>
  <si>
    <t>Plátno</t>
  </si>
  <si>
    <t>10.863.142</t>
  </si>
  <si>
    <t>Konektor RJ45 8p8c Cat.6 stíněný</t>
  </si>
  <si>
    <t>10.935.903</t>
  </si>
  <si>
    <t>Konektor RJ45 Cat.6 černý samořezný</t>
  </si>
  <si>
    <t>10.540.211</t>
  </si>
  <si>
    <t xml:space="preserve">Stíněný kabel CAT6 s LSOH pláštěm. Stínění - fólie kolem všech 4 párů. Šířka pásma - 250 MHz. Jednotlivé páry odděleny plastovým křížem. </t>
  </si>
  <si>
    <t>10.081.272</t>
  </si>
  <si>
    <t>Záslepka pro umístění zdířek 12V rozvodu</t>
  </si>
  <si>
    <t xml:space="preserve">Drátěný žlab, žárově pozinkovaný, včetně přepážky, spojek, uzemňovacích spojek, držáku k montáži do nábytku a drobného instalačního materiálu. Dodávka a montáž.
</t>
  </si>
  <si>
    <t>Zobrazovač+ vizualizér</t>
  </si>
  <si>
    <t>IT vybavení</t>
  </si>
  <si>
    <t>Tabule 598, rozměr 200x100cm, pl.1+2 zelená, pylony 310cm</t>
  </si>
  <si>
    <t>Židle, modrý sedák, kolečka</t>
  </si>
  <si>
    <t>Plát laboratorního stolu</t>
  </si>
  <si>
    <t xml:space="preserve">Boční dokrytí </t>
  </si>
  <si>
    <t>Dokrytí skříní</t>
  </si>
  <si>
    <t>Skříň 600x1300x330mm, 1x zamykací dveře, 4x police</t>
  </si>
  <si>
    <t>Dvířka pro vestavnou ledničku 600x1150x680mm</t>
  </si>
  <si>
    <t>Koncové prvky, nábytek, stínicí technika</t>
  </si>
  <si>
    <t>Slaboproudé, silnoproudé rozvody, osvětlení</t>
  </si>
  <si>
    <t>Sada experimentů biologie</t>
  </si>
  <si>
    <t>Pracovní stanice pro studenty</t>
  </si>
  <si>
    <t>Aktivní pero</t>
  </si>
  <si>
    <t xml:space="preserve">Aktivní pero s náhradním hrotem, průměr hrotu 3 mm, tlaková citlivost 4 096 úrovní , dvě tlačítka, omezení rušení dlaní při psaní. Cena včetně dopravy.
</t>
  </si>
  <si>
    <t>Dobíjecí skříň</t>
  </si>
  <si>
    <t>Soubor prací spojený s úpravou vodovodního a odpadního potrubí pro montáž nových dřezů do studentských pracovišť</t>
  </si>
  <si>
    <t>Rámové plátno, hliníkový rám, celkový rozměr / rozměr plátna: 250 x 160 / 240 x 150 cm. Plátno se ziskem 1,1. Projekční strana: matně bílá. Cena včetně dopravy, instalace.</t>
  </si>
  <si>
    <t>Soubor prací spojený s demontáží a přípravou plynového potrubí pro instalaci plynového kompletu do studentských pracovišť</t>
  </si>
  <si>
    <t xml:space="preserve">Podlahová krytina z homogenního vinylu určená pro komerční prostory. Podlahovina je klasifikována dle normy zátěže EN 685 jako třída 34/43, celková tloušťka 2,0 mm, nášlapná vrstva 2,00mm.  Reakce na požár v hodnotách dle normy  EN ISO 13501-1 vyhovující Třídě Bfl s1., sklon ke vzniku statické elektřiny dle normy EN 1815 v hodnotě &lt; 2 kV. Odolnost proti bakteriím dle ISO 846, část C - nepodporuje růst bakterií a dále má atesty pro čisté prostory dle ASTM F51/00 s výsledkem - třída A a ISO 14644-1 třída 4. Protiskluznost materiálu dle normy EN 13893 s výsledkem ≥ 0,3. </t>
  </si>
  <si>
    <t xml:space="preserve">Demontáž svítidla stropního </t>
  </si>
  <si>
    <t>Montáž svítidel LED se zapojením vodičů bytových nebo společenských místností, stropních, panelových, obsahu přes 0,09 do 0,36m2.</t>
  </si>
  <si>
    <t>Svítidlo - 2x LED 840, 1510mm, matná mřížka, přisazené, NONSELV 350mA.  Těleso: bíle práškově lakovaný (RAL 9016) ocelový plech, optický systém kategorie C2 z matného hliníku s opálovým krytem LED modulu Oba systémy mají stejnou účinnost, tzn. světelný tok svítidla a příkon svítidel s leštěnou a matnou mřížkou je shodný LED: Mid Power LED CRI 80,  studená bílá 4000K,  Elektronická výstroj: LED proudový driver ND - nestmívatelný (standard). Aplikace: - přisazená nebo závěsná montáž - počítačové učebny, kancelářské, obchodní a společenské prostory s vysokými nároky na omezení oslnění - UGR&lt;19.</t>
  </si>
  <si>
    <t>741372022</t>
  </si>
  <si>
    <t>Provozní světlo na strop</t>
  </si>
  <si>
    <t>612131121</t>
  </si>
  <si>
    <t>Penetrační disperzní nátěr vnitřních stěn nanášený ručně</t>
  </si>
  <si>
    <t>612142001</t>
  </si>
  <si>
    <t>Potažení vnitřních stěn sklovláknitým pletivem vtlačeným do tenkovrstvé hmoty</t>
  </si>
  <si>
    <t>612311131</t>
  </si>
  <si>
    <t>Potažení vnitřních stěn vápenným štukem tloušťky do 3 mm</t>
  </si>
  <si>
    <t xml:space="preserve">Měření metalického segmentu </t>
  </si>
  <si>
    <t>Drobný elektroinstalační materiál, dovybavení rozvaděče, napojení hlavního přívodu z chodbového rozvaděče</t>
  </si>
  <si>
    <t xml:space="preserve">Datový projektor s laserovým světelným zdrojem s životností min. 20 000 hodin, rozlišení min.  1920 x 1200,  výkon min. 5000 ANSI lumenů, kontrastní poměr min. 2.500.000 : 1, obrazové vstupy min. 2 x HDMI, 2 x VGA, HDBaseT, bezdrátový přenos obrazu, vertikální lens shift,  hmotnost max. 8 kg, včetně objektivu. Cena včetně dopravy a instalace.
</t>
  </si>
  <si>
    <t xml:space="preserve">Látková roleta: látka blackout zatemňovací v provedení bez vodících lišt a bez kazety, ovládání motorické 230V, koncové spínače, rozměry látky 160x260cm. Přesný rozměr bude určen po zaměření dodavatelem. Cena včetně dopravy, instalace.
</t>
  </si>
  <si>
    <t>Baterie vodovodní  – pákové směšovací, ovládání boční, velikost ramínka min. 200mm</t>
  </si>
  <si>
    <t>Vinilová tapeta na zeď - Soustava člověka - 70 x 100 cm, vč. montáže</t>
  </si>
  <si>
    <t>Vinilová tapeta na zeď - Anatomie člověka - 90 x 100 cm, vč. montáže</t>
  </si>
  <si>
    <t xml:space="preserve">Stropní bezdrátový přístupový bod (AP), 802.11ax, dvě rádia, duálně optimalizovaná anténa 2x2 MU-MIMO, 2.4GHz a 5GHz, PoE, RJ45, management, hybridní - možnost správy kontrolérem nebo v cloud. Cena včetně dopravy, instalace, nastavení.
</t>
  </si>
  <si>
    <t>Digitální mikroskop s USB a WiFi</t>
  </si>
  <si>
    <t>Digitální mikroskop s USB a WiFi připojením, vhodný na prohlížení rostlin, hmyzu, Zvětšení 50x - 1000x, Vestavěná dobíjitelná baterie, Podpora zachycení fotky a videa, 8 plynule nastavitelných LED diod, 1 / 6,5 '' čočka, Rozlišení 640 x 480, 1280 x 720, 10-40mm nastavitelná ohnisková vzdálenost, Kompatibilní s Android 6.0, iOS 8.0, Windows 7/8/10, MacOS X 10.8 a vyšší, Možnost držení v ruce při použití, Stojan s nastavitelnou výškou. Cena vč. dopravy a instalace.</t>
  </si>
  <si>
    <t>Mikroskop</t>
  </si>
  <si>
    <t>Binolupa s horním osvětlením / prosvětlovací mikroskop, Zvětšení:  20x, 40x, 80x, Okuláry:  širokoúhlé WF10x , WF20x, Objektivy:  2x / 4x, Osvětlení:  LED - možnost přepnutí horní, spodní osvit, horní + spodní. Korekce intenzity osvitu. Napájení :  zdroj 220V nebo akumulátory /accu AA - jsou součástí dodávky/ Nastavení rozpětí očí: 52-75 mm, Šířka pracovního prostoru /od osy objektivu směrem k noze/82 mm, Max. zaostřitelná pracovní výška: 33 mm, Výška objektivu od prac.stolku: min.60 mm, max.95 mm. Cena vč. doparvy a instalace.</t>
  </si>
  <si>
    <t>Laboratorní váha</t>
  </si>
  <si>
    <t>Digitální laboratorní váhy s max. zatížením 600 g a přesností 0.01 g, Ochranný skleněný kryt , Rozhraní RS232 pro datovou komunikaci, Přesný jednobodový vážicí senzor, TÁRA v plném rozsahu kapacity "odečet obalu", Plošina z nerezové oceli, Automatická kalibrace, Dva podsvícené LCD displeje s 26 mm velkými číslicemi. Cena vč. dopravy a instalace.</t>
  </si>
  <si>
    <t>Bezkontaktní teploměr umožní měřit lidskou teplotu i teplotu objektů na vzdálenost 1-6 cm. Infeačervený, rychlost měření 1s, min. teplota 32 °C, max. teplota 42,9 °C. Napájení - baterie AAA. Cena vč. dopravy a instalace.</t>
  </si>
  <si>
    <t>Bezdotykový teploměr</t>
  </si>
  <si>
    <t>Stolní vizualizér</t>
  </si>
  <si>
    <t xml:space="preserve">Bezdrátová dokumentová kamera s flexibilním ramenem. Min. 12x zoom. LED osvětlení snímaného objektu, ruční a automatické ovládání ostření a jasu. Snímaná plocha min A4. Jednoduché ovládání vizualizéru prostřednictvím software. Cena včetně dopravy, instalace.
</t>
  </si>
  <si>
    <t>Model lidského svalstva</t>
  </si>
  <si>
    <t>Lidská kostra</t>
  </si>
  <si>
    <t>Model těhotenství</t>
  </si>
  <si>
    <t>Model kapra</t>
  </si>
  <si>
    <t>Model lidského svalstva - oboupohlavní - 33 částí, obsahuje tyto odnímatelné orgány a anatomické struktury:
5 pažních, ramenních svalů
8 svalů nohy, kyčle
2-dílné vyjímatelné srdce
2-dílný vyjímatelný mozek
Dvě plíce
Dvoudílné mužské genitálie
Dvoudílné ženské pohlavní orgány
Dvoudílný trávící trakt
Břišní stěna 
Horní končetiny. Cena vč. dopravy a instalace</t>
  </si>
  <si>
    <t>Kostra se svalovými počátky a úpony - ukazuje strukturální interakci mezi kostmi a svaly. Na levé straně kostry je zobrazeno více než 600 důležitých lékařských a anatomických struktur, jako jsou svalové počátky (červené) a úpony (modré), ručně očíslované kosti, fissury a foramina na pravé straně. K dispozici je na stabilním kovovém stojanu s 5 kolečky. Vyrobeno z odolného, nerozbitného syntetického materiálu. 3 dílná lebka. Končetiny lze snadno a rychle oddělit Dodává se s pojízdným kovovým stojanem a průhledným krytem proti prachu. Velikost: min. 175 cm. Cena vč. dopravy a instalace.</t>
  </si>
  <si>
    <t>Těhotenství-serie 8 modelů - zobrazující kompletní fáze vývoje, všechny modely jsou samostatné na stojanu: embryo 1. měsíc, embryo 2. měsíc, embryo 3. měsíc, plod 4. měsíc, plod 5. měsíc, plod 5. měsíc, plod dvojčat 5. měsíc, plod 7. měsíc. Cena vč. dopravy a instalace.</t>
  </si>
  <si>
    <t>Model kloubu</t>
  </si>
  <si>
    <t>Funkční model kolenního kloubu -  v životní velikosti s vazy znázorňuje v detailu anatomii a reálné fyziologické pohyby (např. abdukce, anteverze, retroverze, interní/externí rotace), jasná definice ACL a PCL, modře označena chrupavka, skládá se z části kosti stehenní, holenní a lýtkové, meniskus, čéšku, na stojanu. Cena vč. dopravy a instalace.</t>
  </si>
  <si>
    <t>Odlitky skutečných vzorků, 4 horní a dolní poloviny čelistí, 4 různá stádia vývoje chrupu: novorozenec, cca pětileté dítě, cca devítileté dítě, mladý dospělý, na stojanu. Cena vč, dopravy a instalace.</t>
  </si>
  <si>
    <t>Model vývoje chrupu</t>
  </si>
  <si>
    <t>Anatomický model kapra, Podélný řez, skutečná velikost. Rozložitelný na 4 díly (vyjímatelné orgány). Schématicko-realistický plastový model. Cena vč. dopravy a instalace.</t>
  </si>
  <si>
    <t>Model slepice</t>
  </si>
  <si>
    <t>Model květu tulipánu</t>
  </si>
  <si>
    <t>Model květu třešně</t>
  </si>
  <si>
    <t>Model ledviny člověka</t>
  </si>
  <si>
    <t>Anatomický model slepice - Podélný řez, skutečná velikost. Rozložitelný na 5 dílů (vyjímatelné orgány). Schématicko-realistický plastový model. Cena vč. dopravy a instalace.</t>
  </si>
  <si>
    <t>Květ tulipánu - Plastový model na stojanu. Vyjímatelný pestík a tyčinky. Trojnásobné zvětšení reálné velikosti. Cena vč. dopravy a instalace.</t>
  </si>
  <si>
    <t>Květ třešně - Plastový model, rozložitelný na 3 části. 7 násobné zvětšení reálné velikosti. Model na stojanu. Na podstavci samostatně plod v řezu v trojnásobné velikosti. Cena vč. dopravy a instalace.</t>
  </si>
  <si>
    <t>Model ledviny člověka - přirozená velikost. Na modelu lze studovat: ledvinné pánvičky, dřeň ledviny, ledvinné kalichy, kůra ledviny, ledvinové tepny a žíly, močovod, nadledviny. Cena vč. dopravy a instalace.</t>
  </si>
  <si>
    <t>Model dýchací soustavy</t>
  </si>
  <si>
    <t>Model viru</t>
  </si>
  <si>
    <t>Model srdce a oběhového systému</t>
  </si>
  <si>
    <t>Model srdce čtyřdílný</t>
  </si>
  <si>
    <t>Model cév</t>
  </si>
  <si>
    <t>Figurína na resustitaci</t>
  </si>
  <si>
    <t>Defibrilátor k figuríně</t>
  </si>
  <si>
    <t>Smyslové orgány - sada pro testování</t>
  </si>
  <si>
    <t>Model lidské dýchací soustavy - Anatomická replika lidské dýchací soustavy je vyrobena v poloviční velikosti, než je velikost skutečná. Na modelu je zobrazena celá dýchací soustava - plíce, průdušnice a horní i dolní cesty dýchací. Celá replika je umístěma na odnímatelném podstavci. Cena vč. dopravy a instalace.</t>
  </si>
  <si>
    <t>HIV virus - Milionkrát zvětšená replika HIV viru prezentuje retrovirus, který stojí za vznikem AIDS - syndromu získané imunitní nedostatečnosti. Model zahrnuje lipidovou membránu a jádro s RNA proteinem, jež se dá vyjmout. Cena vč. dopravy a instalace.</t>
  </si>
  <si>
    <t>Model oběhové soustavy lidského těla - přibližě polovina životní velikosti - reliéf. Model znázorňuje: tepenný / žilní systém srdce plíce játra slezina ledviny kostra z části Názorná, anatomicky přesná pomůcka pro výuku lidského oběhového systému. Možné připevnit na stěnu. Cena vč. dopravy a instalace.</t>
  </si>
  <si>
    <t>Model srdce velký - 4 části, Model srdce zvětšený s nadživotní velikosti - přibližně dvakrát větší než je skutečná velikost srdce. Vhodný jako výuková pomůcka do velkých učeben a pro znázornění všech detailů anatomie lidského srdce. Cena vč. dopravya instalace.</t>
  </si>
  <si>
    <t>Detailní model tepny a žíly - ukazuje středně velké svalové tepny se dvěma vedlejšími žílami z předloketní oblasti s přilehlou tukovou tkání a svalem, zvětšenými 14 krát. Model znázorňuje vzájemné anatomické vztahy tepen a žil a základní funkční techniku žilních chlopní („funkce chlopně“ a „svalová pumpa“). Cena vč. dopravy a instalace.</t>
  </si>
  <si>
    <t>Figurína dospělého pro nácvik resuscitační techniky, působí autenticky na pohled i pohmatem. KPR monitor počítá a průměruje počet stlačení hrudníku v přepočtu na minutu a okamžitě danou rychlost signalizuje pomocí LED diod. Každý člověk se dokáže díky simulátoru Prestan s KPR monitorem naučit provádět nepřímou masáž srdce správnou rychlostí, aby bylo poskytnutí první pomoci co nejefektivnější. Díky zřetelně viditelným LED diodám dokáže lektor kontrolovat více studentů najednou. Cena vč. dopravy.</t>
  </si>
  <si>
    <t>Výukový defibrilátor - reálně simuluje stav srdeční činnosti cvičné figuríny s možností vytvoření až osmi scénářů KPR. 8  AHA / ERC realistických scénářů pro školení a demonstraci. Kompatibilní s jakoukoliv figurínou KPR, Hlasové a vizuální výzvy. Cena vč. dopravy.</t>
  </si>
  <si>
    <t>Model plic - transparentní zvon (hrudní koš), který je uzavřen membránou (diafragma), obsahuje 2 balonky (plíce). Cena vč. dopravy.</t>
  </si>
  <si>
    <t>Sada pro skupinová cvičení: Chuťový test, slané a sladké, hořké a kyselé roztoky, 30 plastových mističek, 120 vatových tyčinek, 30 kartiček pro lokalizaci chuti. Čichový test: hřebíčková silice, silice máty peprné, parfém, 30 plastových inhalátorů. Test citlivosti kůže: 100 štětinek, 30 jehel, 30 kovových kolíků pro vnímání tepla a chladu, 15 plastových kuliček s jehličkami pro zjištění prahového vnímání dvou bodů. Zrak: 30 kartiček pro nalezení slepé skvrny. Návod pro další cvičení zaměřená na zrak a odrazy. Cena vč. dopravy.</t>
  </si>
  <si>
    <t>Laboratorní taburet PU vysoký s kruhem - vyrobený z polyuretanové pěny.</t>
  </si>
  <si>
    <t xml:space="preserve">Věstavěný skříńový zásuvkový mrazák, beznámrazová technologie No Frost, která snižuje vlhkost uvnitř mrazničky a účinně zabraňuje tvorbě ledu. Objem min. 205 l. </t>
  </si>
  <si>
    <t>Vestavěná chladnička, objem min. 144 l.</t>
  </si>
  <si>
    <t>Tabule nástěnná, 200x100cm, bílá, magnetiská, malá odkládací lišta.</t>
  </si>
  <si>
    <t>Montáž tabulí.</t>
  </si>
  <si>
    <t>Zásuvky elektro - ve stole budou instalovány 3 x 4 zásuvky na držáku (oboustranný pro 2x2 el. zásuvky), montáž do pracovní desky</t>
  </si>
  <si>
    <t>Laboratorní stůl 2790x852x1500mm, pracovní deska Kompakt 12 mm. Příprava pro instalaci dřezů (4 ks), směšovacích vodovodních baterií (4 ks), plynového rozvodu a elektro zásuvek. Skříňky pod dřezy bez polic. lamino desky ABS hrana lepena PUR lepidlem, korpusy lepené v lisu, HPL lepeno voděodolným lepidlem, celokovové úchytky, trojcestné zámky.</t>
  </si>
  <si>
    <t>Dodávka a instalace plynového kompletu. Obsahuje napojení na stávající rozvod, 2 x plynový ventil na pracovní plochu - jednokohout pro zemní plyn, 2x Bunsenův kahan s jehlovým ventilem a regulací vzduchu pro zemní plyn, 2 x hadice 150 cm. Včetně odborné revize a proškolení obsluhy.</t>
  </si>
  <si>
    <t>Celková montáž nábytkového vybavení vč. dopravy a vynášky. Součástí montáže je umístění a zapojení vestavěných spotřebičů. Včetně likvidace obalových materiálů.</t>
  </si>
  <si>
    <t>Katedra učitele 1400xv.760x 680mm, uzamykatelná kříňka, 3x mřížka, průchodka.</t>
  </si>
  <si>
    <t>Dřezy – chemicky odolné, polypropylénové, vnitření rozměr 320 x 320 x 200mm, pro horní i spodní montáž, součást dřezu musí být i výpusť G6/4", přepadová trubka, montážní sada a sifon laboratorní.</t>
  </si>
  <si>
    <t>Skříň, 4x uzamykatelné křídlové dveře, korpusy lepené v lisu, HPL lepeno voděodolným lepidlem, celokovové úchytky, trojcestné zámky.</t>
  </si>
  <si>
    <t>Skříň 950x1900x680mm, dole 3x zásuvka, nahoře dvojdvéřové zamykací dveře, korpusy lepené v lisu, HPL lepeno voděodolným lepidlem, celokovové úchytky, trojcestné zámky.</t>
  </si>
  <si>
    <t>Skříňka pro vestavnou lednici 600x1900x680mm, korpusy lepené v lisu, HPL lepeno voděodolným lepidlem, celokovové úchytky, trojcestné zámky.</t>
  </si>
  <si>
    <t>Základní sada pro experimenty v Biologii obsahující: plastový kufřík pro bezpečné uložení senzorů (každý senzor má speciálně tvarovanou přihrádku), metodickou příručka učitele, včetně popisu úlohy, seznamu pomůcek a odhadu času potřebného na experiment, USB flash disk s 28 žákovskými úlohami, 5 senzorů - bezdrátový senzor teploty, bezdrátový senzor CO2, bezdrátový senzor počasí s anemometrem a GPS (měří teplotu a tlak vzduchu, rychlost a směr větru, relativní vlhkost, UV index, pozici, rychlost a nadmořskou výšku dle GPS), bezdrátový senzor krevního tlaku, senzor EKG. SW musí umožnit sběr dat a jejich vizualizaci, doplnění textových informací, obrázků a videí, tak aby bylo možno zpracovávat kompletní úlohy obsahující motivační, teoretickou i praktickou část. Dále pak integrované testovací otázky s automatickou kontrolou správnosti, záznam práce do elektronického laboratorního protokolu. Součástí dodávky také musí být sw aplikace, jednotná pro práci se všemi senzory, které jsou předmětem výkazu výměr. SW musí umožnit sběr dat a jejich vizualizaci, doplnění textových informací, obrázků a videí, tak aby bylo možno zpracovávat kompletní úlohy obsahující motivační, teoretickou i praktickou část. Dále pak integrované testovací otázky s automatickou kontrolou správnosti, záznam práce do elektronického laboratorního protokolu. SW aplikace musí mít shodné funkce a rozložení ovládacích prvků pro běžné operačními systémy (Windows, Mac, iOS, Android). Školení viz technická zpráva. Cena včetně dopravy, instalace.</t>
  </si>
  <si>
    <t>Rozšiřující sada pro biologii</t>
  </si>
  <si>
    <t xml:space="preserve">Rozšiřující sada pro experimenty v Biologii obsahující: plastový kufřík pro bezpečné uložení senzorů (každý senzor má speciálně tvarovanou přihrádku), 3 senzory - bezdrátový senzor pH, bezdrátový senzor plynného O2 , bezdrátový spirometr a příslušenství pro senzor počasí - stojánek a směrovka. Školení viz technická zpráva. Cena včetně dopravy, instalace.
</t>
  </si>
  <si>
    <t>Laboratorní stůl</t>
  </si>
  <si>
    <t>Dřez</t>
  </si>
  <si>
    <t>Baterie vodovodní</t>
  </si>
  <si>
    <t>Montáž</t>
  </si>
  <si>
    <t>Tapeta</t>
  </si>
  <si>
    <t>Tepeta</t>
  </si>
  <si>
    <t>Mrazák</t>
  </si>
  <si>
    <t>Chladnička</t>
  </si>
  <si>
    <t>Tabule pylonová</t>
  </si>
  <si>
    <t>Tabule nástěnná</t>
  </si>
  <si>
    <t>Zásuvka elektro</t>
  </si>
  <si>
    <t>Taburet</t>
  </si>
  <si>
    <t>Židle</t>
  </si>
  <si>
    <t>Skříň</t>
  </si>
  <si>
    <t>Dokrytí</t>
  </si>
  <si>
    <t>Dvířka</t>
  </si>
  <si>
    <t>Katedra</t>
  </si>
  <si>
    <t>Plát lab. stolu</t>
  </si>
  <si>
    <t>Soubor prací</t>
  </si>
  <si>
    <t>201 - laboratoř biologie</t>
  </si>
  <si>
    <t>Střední odborná škola pro ochranu a obnovu životního prostředí - Schola Humanitas, Litvínov, Ukrajinská 379</t>
  </si>
  <si>
    <t>05/2023</t>
  </si>
  <si>
    <t>Cena jednotková bez DPH</t>
  </si>
  <si>
    <t>Notebook s odolnou konstrukcí s nárazuvzdorným tělem a displejem s tvrzeným sklem s certifiací MIL-STD. Dotykový displej o velikosti 14“ s rozlišením FHD, procesor s výkonem 9700 bodů dle www.cpubenchmark.net, operační paměť 8 GB, uložiště SSD 256 GB, integrovaná grafická karta, podsvícená klávesnice, čtečka otisku prstu, HD kamera, GLAN, HDMI, Wi-Fi 802.11ax, Bluetooth 5.0, 3 x USB 3.0 z toho 1x USB Type C, aktivní dotykové pero s vysokou přesností, výdrž baterie až 13 hodin. Operační systém Microsoft Windows v nejnovější verzi s možností připojení do domény. Záruka 24 měsíců.
Zadavatel požaduje tento SW z důvodu kompatibility s již používaným SW, kdy nevzniknou zadavateli vícenáklady spojené s nutností proškolení pedagogů na nový SW. 
Dodávka včetně trvalé licence software pro řízení výuky v učebně, která musí umožnit spolupráci a tvorbu aktivit do výuky, ankety, hlasování, testování, zobrazení na interaktivní tabuli. Možnost náhledu pedagoga na plochu žákovských zařízení a sdílení obrazovky pedagoga žákům. Hromadné zapnutí/ vypnutí, možnost zhasnout žákovské obrazovky a zapnout/ vypnout zvuk, zablokovat touchpad, klávesnici i USB porty. Blokování nebo omezení přístupu na internet. Pedagog může převzít řízení žákovského počítače, hromadně spouštět aplikace. Software musí umožňovat synchronizaci a kontrolu zařízení, hromadné aktualizace a instalace aplikací a nahrávání výukových materiálů. Možnost provozu pouze na vnitřní síti (intranet) bez závislosti na připojení k internetu. Dodávka včetně instalace na dodávané notebooky."</t>
  </si>
  <si>
    <t xml:space="preserve">PC sestava procesor o výkonu minimálně 20200 bodů dle www.cpubenchmark.net, paměť 16 GB RAM s možností rozšíření, uložiště SSD 256 GB, Wi-Fi ax, Bluetooth 5.0, 4x USB 3.0, USB type C, audio vstup/výstup, GLAN, Display Port, HDMI, myš USB, klávesnice CZ USB, operační systém Microsoft Windows v nejnovější verzi s možností připojení do domény.Zadavatel požaduje SW z důvodu kompatibility s již používaným SW, kdy nevzniknou zadavateli vícenáklady spojené s nutností proškolení pedagogů na nový SW. Cena včetně dopravy, instalace.
</t>
  </si>
  <si>
    <t xml:space="preserve">Dobíjecí skříň pro Notebook –  Mobilní, uzamykatelný box pro bezpečné uložení a hromadné nabíjení až 20 ks mobilních zařízení do velikosti 14", samostatná pozice pro každé zařízení, bezpečnostní ochrana proti přepětí a přehřátí, odolné kovové tělo, madla a kolečka pro snadnou mainipulaci.  správa kabelů, uzamykatelná, umožnuje připojit a nabíjet současně až 20 zařízení ze sítě 230V. Cena včetně dopravy, instalace. </t>
  </si>
  <si>
    <t>Dvojnásobné bílé malby  ze směsí, bělost min.98%, odolná proti oděru za sucha, paropropustná v místnostech do 3,80 m</t>
  </si>
  <si>
    <t>Silový kabel CYKY-J 5x6mm2.</t>
  </si>
  <si>
    <t>Jistič 3F 25 A s charakteristikou C</t>
  </si>
  <si>
    <t>Kabel CYA 10 mm2 zeleno/žlutý</t>
  </si>
  <si>
    <t>Konektor RJ45 UTP Cat.6a černý samořezný</t>
  </si>
  <si>
    <t>Konektor RJ45 8p8c Cat.6 nest.pro drát</t>
  </si>
  <si>
    <t>Datový UTP cat.6 kabel</t>
  </si>
  <si>
    <t>Datový přepínač 8x 10/100/1000Mbps s podporou PoE 802.3af a 802.3at na všech portech, PoE budget 370W, uplink porty 10Gbps (SFP+), rychlost přepínání min. 90Mp/s, packet buffer min 1.5MB, s podporou až 16 tisíc MAC adres, s podporou protokolů 802.1Q, 802.3ad, 802.1p, 802.1ad, s podporou IPv6, LACP, Virtual Cable Testing, port security, s možností autentizace přes RADIUS, s managementem přes CLI, s podporou Port Mirroring, stohovatelný, s podporou L3 statického routování,  s napájením 230 VAC s instalační sadou do rozvaděče. Cena včetně dopravy a instalace.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</si>
</sst>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0.000"/>
    <numFmt numFmtId="166" formatCode="#,##0\_x0000_"/>
    <numFmt numFmtId="167" formatCode="#,##0.0"/>
    <numFmt numFmtId="168" formatCode="#,##0.0000"/>
  </numFmts>
  <fonts count="38">
    <font>
      <sz val="10"/>
      <name val="Arial"/>
      <charset val="238"/>
    </font>
    <font>
      <sz val="11"/>
      <color theme="1"/>
      <name val="Calibri"/>
      <family val="2"/>
      <charset val="238"/>
      <scheme val="minor"/>
    </font>
    <font>
      <sz val="10"/>
      <name val="Arial"/>
      <family val="2"/>
      <charset val="238"/>
    </font>
    <font>
      <sz val="8"/>
      <name val="Arial"/>
      <family val="2"/>
      <charset val="238"/>
    </font>
    <font>
      <sz val="7"/>
      <name val="Arial"/>
      <family val="2"/>
      <charset val="238"/>
    </font>
    <font>
      <b/>
      <sz val="10"/>
      <name val="Arial"/>
      <family val="2"/>
      <charset val="238"/>
    </font>
    <font>
      <b/>
      <sz val="12"/>
      <name val="Arial"/>
      <family val="2"/>
      <charset val="238"/>
    </font>
    <font>
      <b/>
      <sz val="8"/>
      <name val="Arial"/>
      <family val="2"/>
      <charset val="238"/>
    </font>
    <font>
      <b/>
      <sz val="14"/>
      <name val="Arial"/>
      <family val="2"/>
      <charset val="238"/>
    </font>
    <font>
      <b/>
      <sz val="18"/>
      <color indexed="10"/>
      <name val="Arial"/>
      <family val="2"/>
      <charset val="238"/>
    </font>
    <font>
      <sz val="8"/>
      <color indexed="9"/>
      <name val="Arial"/>
      <family val="2"/>
      <charset val="238"/>
    </font>
    <font>
      <sz val="10"/>
      <name val="Arial CE"/>
      <family val="2"/>
      <charset val="238"/>
    </font>
    <font>
      <sz val="10"/>
      <name val="Arial "/>
      <charset val="238"/>
    </font>
    <font>
      <b/>
      <u/>
      <sz val="10"/>
      <name val="Arial"/>
      <family val="2"/>
      <charset val="238"/>
    </font>
    <font>
      <sz val="11"/>
      <color theme="1"/>
      <name val="Calibri"/>
      <family val="2"/>
      <charset val="238"/>
      <scheme val="minor"/>
    </font>
    <font>
      <b/>
      <sz val="8"/>
      <color rgb="FF0000FF"/>
      <name val="Arial"/>
      <family val="2"/>
      <charset val="238"/>
    </font>
    <font>
      <b/>
      <sz val="8"/>
      <color rgb="FF7030A0"/>
      <name val="Arial"/>
      <family val="2"/>
      <charset val="238"/>
    </font>
    <font>
      <sz val="10"/>
      <color rgb="FFFF0000"/>
      <name val="Arial"/>
      <family val="2"/>
      <charset val="238"/>
    </font>
    <font>
      <b/>
      <sz val="10"/>
      <color rgb="FF0000FF"/>
      <name val="Arial"/>
      <family val="2"/>
      <charset val="238"/>
    </font>
    <font>
      <b/>
      <sz val="10"/>
      <color rgb="FF800080"/>
      <name val="Arial"/>
      <family val="2"/>
      <charset val="238"/>
    </font>
    <font>
      <b/>
      <sz val="10"/>
      <color rgb="FFFF0000"/>
      <name val="Arial"/>
      <family val="2"/>
      <charset val="238"/>
    </font>
    <font>
      <sz val="10"/>
      <color rgb="FF0000FF"/>
      <name val="Arial"/>
      <family val="2"/>
      <charset val="238"/>
    </font>
    <font>
      <b/>
      <sz val="10"/>
      <color rgb="FF7030A0"/>
      <name val="Arial"/>
      <family val="2"/>
      <charset val="238"/>
    </font>
    <font>
      <sz val="10"/>
      <color theme="1"/>
      <name val="Arial"/>
      <family val="2"/>
      <charset val="238"/>
    </font>
    <font>
      <b/>
      <u/>
      <sz val="10"/>
      <color rgb="FFFA0000"/>
      <name val="Arial"/>
      <family val="2"/>
      <charset val="238"/>
    </font>
    <font>
      <sz val="10"/>
      <color rgb="FFFF0000"/>
      <name val="Arial "/>
      <charset val="238"/>
    </font>
    <font>
      <sz val="8"/>
      <color rgb="FFFF0000"/>
      <name val="Arial"/>
      <family val="2"/>
      <charset val="238"/>
    </font>
    <font>
      <sz val="11"/>
      <name val="Calibri"/>
      <family val="2"/>
      <scheme val="minor"/>
    </font>
    <font>
      <sz val="8"/>
      <color rgb="FF7030A0"/>
      <name val="Arial"/>
      <family val="2"/>
      <charset val="238"/>
    </font>
    <font>
      <b/>
      <sz val="8"/>
      <color indexed="12"/>
      <name val="Arial"/>
      <family val="2"/>
      <charset val="238"/>
    </font>
    <font>
      <b/>
      <sz val="8"/>
      <color indexed="20"/>
      <name val="Arial"/>
      <family val="2"/>
      <charset val="238"/>
    </font>
    <font>
      <b/>
      <u/>
      <sz val="8"/>
      <color indexed="10"/>
      <name val="Arial"/>
      <family val="2"/>
      <charset val="238"/>
    </font>
    <font>
      <b/>
      <sz val="10"/>
      <color theme="1"/>
      <name val="Tahoma"/>
      <family val="2"/>
      <charset val="238"/>
    </font>
    <font>
      <u/>
      <sz val="10"/>
      <color theme="10"/>
      <name val="Arial"/>
      <family val="2"/>
      <charset val="238"/>
    </font>
    <font>
      <sz val="11"/>
      <color theme="1"/>
      <name val="Calibri"/>
      <family val="2"/>
      <scheme val="minor"/>
    </font>
    <font>
      <sz val="10"/>
      <color theme="0"/>
      <name val="Arial"/>
      <family val="2"/>
      <charset val="238"/>
    </font>
    <font>
      <b/>
      <sz val="10"/>
      <color theme="0"/>
      <name val="Arial"/>
      <family val="2"/>
      <charset val="238"/>
    </font>
    <font>
      <sz val="11"/>
      <name val="Calibri"/>
      <family val="2"/>
      <charset val="238"/>
    </font>
  </fonts>
  <fills count="8">
    <fill>
      <patternFill patternType="none"/>
    </fill>
    <fill>
      <patternFill patternType="gray125"/>
    </fill>
    <fill>
      <patternFill patternType="solid">
        <fgColor indexed="26"/>
      </patternFill>
    </fill>
    <fill>
      <patternFill patternType="solid">
        <fgColor indexed="13"/>
      </patternFill>
    </fill>
    <fill>
      <patternFill patternType="solid">
        <fgColor indexed="26"/>
        <bgColor indexed="64"/>
      </patternFill>
    </fill>
    <fill>
      <patternFill patternType="solid">
        <fgColor theme="0"/>
        <bgColor indexed="64"/>
      </patternFill>
    </fill>
    <fill>
      <patternFill patternType="solid">
        <fgColor rgb="FFFFFFFF"/>
        <bgColor rgb="FFFFFFFF"/>
      </patternFill>
    </fill>
    <fill>
      <patternFill patternType="solid">
        <fgColor theme="0"/>
        <bgColor theme="0"/>
      </patternFill>
    </fill>
  </fills>
  <borders count="5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style="hair">
        <color indexed="64"/>
      </top>
      <bottom/>
      <diagonal/>
    </border>
    <border>
      <left/>
      <right style="thin">
        <color indexed="64"/>
      </right>
      <top/>
      <bottom/>
      <diagonal/>
    </border>
    <border>
      <left/>
      <right style="hair">
        <color indexed="64"/>
      </right>
      <top/>
      <bottom/>
      <diagonal/>
    </border>
    <border>
      <left/>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8">
    <xf numFmtId="0" fontId="0" fillId="0" borderId="0"/>
    <xf numFmtId="0" fontId="14" fillId="0" borderId="0"/>
    <xf numFmtId="0" fontId="14" fillId="0" borderId="0"/>
    <xf numFmtId="0" fontId="27" fillId="0" borderId="0"/>
    <xf numFmtId="0" fontId="33" fillId="0" borderId="0" applyNumberFormat="0" applyFill="0" applyBorder="0" applyAlignment="0" applyProtection="0"/>
    <xf numFmtId="0" fontId="1" fillId="0" borderId="0"/>
    <xf numFmtId="0" fontId="34" fillId="0" borderId="0"/>
    <xf numFmtId="9" fontId="34" fillId="0" borderId="0" applyFont="0" applyFill="0" applyBorder="0" applyAlignment="0" applyProtection="0"/>
  </cellStyleXfs>
  <cellXfs count="297">
    <xf numFmtId="0" fontId="0" fillId="0" borderId="0" xfId="0"/>
    <xf numFmtId="0" fontId="3"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4" fillId="0" borderId="0" xfId="0" applyFont="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5" fillId="0" borderId="17" xfId="0"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vertical="center"/>
    </xf>
    <xf numFmtId="0" fontId="3" fillId="0" borderId="22" xfId="0" applyFont="1" applyBorder="1" applyAlignment="1">
      <alignment vertical="center"/>
    </xf>
    <xf numFmtId="0" fontId="3" fillId="0" borderId="23" xfId="0" applyFont="1" applyBorder="1" applyAlignment="1">
      <alignment vertical="center"/>
    </xf>
    <xf numFmtId="164" fontId="5" fillId="0" borderId="17" xfId="0" applyNumberFormat="1" applyFont="1" applyBorder="1" applyAlignment="1">
      <alignment vertical="center" wrapText="1"/>
    </xf>
    <xf numFmtId="0" fontId="6" fillId="0" borderId="19" xfId="0" applyFont="1" applyBorder="1" applyAlignment="1">
      <alignment vertical="center"/>
    </xf>
    <xf numFmtId="0" fontId="6" fillId="0" borderId="21" xfId="0" applyFont="1" applyBorder="1" applyAlignment="1">
      <alignment vertical="center"/>
    </xf>
    <xf numFmtId="0" fontId="5" fillId="0" borderId="22" xfId="0" applyFont="1" applyBorder="1" applyAlignment="1">
      <alignment vertical="center"/>
    </xf>
    <xf numFmtId="0" fontId="5" fillId="0" borderId="20" xfId="0" applyFont="1" applyBorder="1" applyAlignment="1">
      <alignment vertical="center"/>
    </xf>
    <xf numFmtId="0" fontId="5" fillId="0" borderId="23" xfId="0" applyFont="1" applyBorder="1" applyAlignment="1">
      <alignment vertical="center"/>
    </xf>
    <xf numFmtId="0" fontId="5" fillId="0" borderId="21" xfId="0" applyFont="1" applyBorder="1" applyAlignment="1">
      <alignment vertical="center"/>
    </xf>
    <xf numFmtId="1" fontId="3" fillId="0" borderId="24" xfId="0" applyNumberFormat="1" applyFont="1" applyBorder="1" applyAlignment="1">
      <alignment horizontal="center" vertical="center"/>
    </xf>
    <xf numFmtId="0" fontId="7" fillId="0" borderId="25" xfId="0" applyFont="1" applyBorder="1" applyAlignment="1">
      <alignment vertical="center"/>
    </xf>
    <xf numFmtId="0" fontId="3" fillId="0" borderId="26" xfId="0" applyFont="1" applyBorder="1" applyAlignment="1">
      <alignment vertical="center"/>
    </xf>
    <xf numFmtId="49" fontId="3" fillId="0" borderId="27" xfId="0" applyNumberFormat="1" applyFont="1" applyBorder="1" applyAlignment="1">
      <alignment vertical="center"/>
    </xf>
    <xf numFmtId="0" fontId="3" fillId="0" borderId="28" xfId="0" applyFont="1" applyBorder="1" applyAlignment="1">
      <alignment vertical="center"/>
    </xf>
    <xf numFmtId="0" fontId="3" fillId="0" borderId="27" xfId="0" applyFont="1" applyBorder="1" applyAlignment="1">
      <alignment vertical="center"/>
    </xf>
    <xf numFmtId="0" fontId="3" fillId="0" borderId="29" xfId="0" applyFont="1" applyBorder="1" applyAlignment="1">
      <alignment vertical="center"/>
    </xf>
    <xf numFmtId="1" fontId="3" fillId="0" borderId="30" xfId="0" applyNumberFormat="1" applyFont="1" applyBorder="1" applyAlignment="1">
      <alignment horizontal="center" vertical="center"/>
    </xf>
    <xf numFmtId="0" fontId="7" fillId="0" borderId="28" xfId="0" applyFont="1" applyBorder="1" applyAlignment="1">
      <alignment vertical="center"/>
    </xf>
    <xf numFmtId="49" fontId="3" fillId="0" borderId="18" xfId="0" applyNumberFormat="1" applyFont="1" applyBorder="1" applyAlignment="1">
      <alignment vertical="center"/>
    </xf>
    <xf numFmtId="0" fontId="3" fillId="0" borderId="31" xfId="0" applyFont="1" applyBorder="1" applyAlignment="1">
      <alignment vertical="center"/>
    </xf>
    <xf numFmtId="1" fontId="3" fillId="0" borderId="32" xfId="0" applyNumberFormat="1"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49" fontId="3" fillId="0" borderId="15" xfId="0" applyNumberFormat="1" applyFont="1" applyBorder="1" applyAlignment="1">
      <alignment vertical="center"/>
    </xf>
    <xf numFmtId="0" fontId="5" fillId="0" borderId="1" xfId="0" applyFont="1" applyBorder="1" applyAlignment="1">
      <alignment vertical="top"/>
    </xf>
    <xf numFmtId="0" fontId="3" fillId="0" borderId="36" xfId="0" applyFont="1" applyBorder="1" applyAlignment="1">
      <alignment vertical="center"/>
    </xf>
    <xf numFmtId="0" fontId="3" fillId="0" borderId="37" xfId="0" applyFont="1" applyBorder="1" applyAlignment="1">
      <alignment vertical="center"/>
    </xf>
    <xf numFmtId="1" fontId="6" fillId="0" borderId="19" xfId="0" applyNumberFormat="1" applyFont="1" applyBorder="1" applyAlignment="1">
      <alignment vertical="center"/>
    </xf>
    <xf numFmtId="0" fontId="3" fillId="0" borderId="38" xfId="0" applyFont="1" applyBorder="1" applyAlignment="1">
      <alignment vertical="center"/>
    </xf>
    <xf numFmtId="168" fontId="3" fillId="0" borderId="18" xfId="0" applyNumberFormat="1" applyFont="1" applyBorder="1" applyAlignment="1">
      <alignment horizontal="right" vertical="center"/>
    </xf>
    <xf numFmtId="0" fontId="3" fillId="0" borderId="39" xfId="0" applyFont="1" applyBorder="1"/>
    <xf numFmtId="0" fontId="3" fillId="0" borderId="29" xfId="0" applyFont="1" applyBorder="1"/>
    <xf numFmtId="168" fontId="3" fillId="0" borderId="40" xfId="0" applyNumberFormat="1" applyFont="1" applyBorder="1" applyAlignment="1">
      <alignment horizontal="right" vertical="center"/>
    </xf>
    <xf numFmtId="0" fontId="5" fillId="0" borderId="41" xfId="0" applyFont="1" applyBorder="1" applyAlignment="1">
      <alignment vertical="top"/>
    </xf>
    <xf numFmtId="0" fontId="3" fillId="0" borderId="25" xfId="0" applyFont="1" applyBorder="1" applyAlignment="1">
      <alignment vertical="center"/>
    </xf>
    <xf numFmtId="168" fontId="3" fillId="0" borderId="27" xfId="0" applyNumberFormat="1" applyFont="1" applyBorder="1" applyAlignment="1">
      <alignment horizontal="right" vertical="center"/>
    </xf>
    <xf numFmtId="0" fontId="5" fillId="0" borderId="33" xfId="0" applyFont="1" applyBorder="1" applyAlignment="1">
      <alignment vertical="center"/>
    </xf>
    <xf numFmtId="0" fontId="3" fillId="0" borderId="42" xfId="0" applyFont="1" applyBorder="1" applyAlignment="1">
      <alignment vertical="center"/>
    </xf>
    <xf numFmtId="0" fontId="3" fillId="0" borderId="43" xfId="0" applyFont="1" applyBorder="1" applyAlignment="1">
      <alignment vertical="center"/>
    </xf>
    <xf numFmtId="0" fontId="3" fillId="0" borderId="13" xfId="0" applyFont="1" applyBorder="1"/>
    <xf numFmtId="0" fontId="3" fillId="0" borderId="44" xfId="0" applyFont="1" applyBorder="1" applyAlignment="1">
      <alignment vertical="center"/>
    </xf>
    <xf numFmtId="0" fontId="3" fillId="0" borderId="45" xfId="0" applyFont="1" applyBorder="1"/>
    <xf numFmtId="0" fontId="3" fillId="0" borderId="46" xfId="0" applyFont="1" applyBorder="1" applyAlignment="1">
      <alignment vertical="center"/>
    </xf>
    <xf numFmtId="0" fontId="15" fillId="0" borderId="0" xfId="0" applyFont="1" applyAlignment="1">
      <alignment vertical="center"/>
    </xf>
    <xf numFmtId="0" fontId="16" fillId="0" borderId="0" xfId="0" applyFont="1" applyAlignment="1">
      <alignment vertical="center"/>
    </xf>
    <xf numFmtId="49" fontId="3" fillId="0" borderId="6" xfId="0" applyNumberFormat="1" applyFont="1" applyBorder="1" applyAlignment="1">
      <alignment vertical="center"/>
    </xf>
    <xf numFmtId="49" fontId="3" fillId="3" borderId="47" xfId="0" applyNumberFormat="1" applyFont="1" applyFill="1" applyBorder="1" applyAlignment="1">
      <alignment horizontal="center" vertical="center" wrapText="1"/>
    </xf>
    <xf numFmtId="1" fontId="3" fillId="3" borderId="48" xfId="0" applyNumberFormat="1" applyFont="1" applyFill="1" applyBorder="1" applyAlignment="1">
      <alignment horizontal="center" vertical="center" wrapText="1"/>
    </xf>
    <xf numFmtId="49" fontId="8" fillId="2" borderId="0" xfId="0" applyNumberFormat="1" applyFont="1" applyFill="1"/>
    <xf numFmtId="49" fontId="7" fillId="2" borderId="0" xfId="0" applyNumberFormat="1" applyFont="1" applyFill="1" applyAlignment="1">
      <alignment vertical="center"/>
    </xf>
    <xf numFmtId="49" fontId="3" fillId="2" borderId="0" xfId="0" applyNumberFormat="1" applyFont="1" applyFill="1" applyAlignment="1">
      <alignment vertical="center"/>
    </xf>
    <xf numFmtId="0" fontId="3" fillId="4" borderId="0" xfId="0" applyFont="1" applyFill="1" applyAlignment="1">
      <alignment horizontal="left" vertical="center"/>
    </xf>
    <xf numFmtId="49" fontId="3" fillId="4" borderId="0" xfId="0" applyNumberFormat="1" applyFont="1" applyFill="1" applyAlignment="1">
      <alignment horizontal="left" vertical="center"/>
    </xf>
    <xf numFmtId="49" fontId="3" fillId="3" borderId="49" xfId="0" applyNumberFormat="1" applyFont="1" applyFill="1" applyBorder="1" applyAlignment="1">
      <alignment horizontal="center" vertical="center" wrapText="1"/>
    </xf>
    <xf numFmtId="1" fontId="3" fillId="3" borderId="32" xfId="0" applyNumberFormat="1" applyFont="1" applyFill="1" applyBorder="1" applyAlignment="1">
      <alignment horizontal="center" vertical="center" wrapText="1"/>
    </xf>
    <xf numFmtId="49" fontId="4" fillId="2" borderId="0" xfId="0" applyNumberFormat="1" applyFont="1" applyFill="1"/>
    <xf numFmtId="2" fontId="2" fillId="0" borderId="0" xfId="0" applyNumberFormat="1" applyFont="1" applyProtection="1">
      <protection locked="0"/>
    </xf>
    <xf numFmtId="0" fontId="2" fillId="0" borderId="0" xfId="0" applyFont="1" applyProtection="1">
      <protection locked="0"/>
    </xf>
    <xf numFmtId="49" fontId="4" fillId="2" borderId="0" xfId="0" applyNumberFormat="1" applyFont="1" applyFill="1" applyAlignment="1">
      <alignment vertical="center"/>
    </xf>
    <xf numFmtId="49" fontId="3" fillId="2" borderId="0" xfId="0" applyNumberFormat="1" applyFont="1" applyFill="1" applyAlignment="1">
      <alignment horizontal="center" vertical="center"/>
    </xf>
    <xf numFmtId="49" fontId="3" fillId="2" borderId="0" xfId="0" applyNumberFormat="1" applyFont="1" applyFill="1" applyAlignment="1">
      <alignment horizontal="left" vertical="center"/>
    </xf>
    <xf numFmtId="49" fontId="3" fillId="3" borderId="50" xfId="0" applyNumberFormat="1" applyFont="1" applyFill="1" applyBorder="1" applyAlignment="1">
      <alignment horizontal="center" vertical="center" wrapText="1"/>
    </xf>
    <xf numFmtId="1" fontId="3" fillId="3" borderId="51" xfId="0" applyNumberFormat="1" applyFont="1" applyFill="1" applyBorder="1" applyAlignment="1">
      <alignment horizontal="center" vertical="center" wrapText="1"/>
    </xf>
    <xf numFmtId="0" fontId="2" fillId="4" borderId="16" xfId="0" applyFont="1" applyFill="1" applyBorder="1"/>
    <xf numFmtId="0" fontId="2" fillId="4" borderId="17" xfId="0" applyFont="1" applyFill="1" applyBorder="1"/>
    <xf numFmtId="0" fontId="2" fillId="0" borderId="1" xfId="0" applyFont="1" applyBorder="1"/>
    <xf numFmtId="0" fontId="2" fillId="0" borderId="2" xfId="0" applyFont="1" applyBorder="1"/>
    <xf numFmtId="0" fontId="2" fillId="0" borderId="3" xfId="0" applyFont="1" applyBorder="1"/>
    <xf numFmtId="0" fontId="9" fillId="0" borderId="2" xfId="0" applyFont="1" applyBorder="1"/>
    <xf numFmtId="0" fontId="2" fillId="0" borderId="13" xfId="0" applyFont="1" applyBorder="1"/>
    <xf numFmtId="0" fontId="2" fillId="0" borderId="14" xfId="0" applyFont="1" applyBorder="1"/>
    <xf numFmtId="0" fontId="2" fillId="0" borderId="15" xfId="0" applyFont="1" applyBorder="1"/>
    <xf numFmtId="164" fontId="3" fillId="0" borderId="25" xfId="0" applyNumberFormat="1" applyFont="1" applyBorder="1" applyAlignment="1">
      <alignment vertical="center"/>
    </xf>
    <xf numFmtId="164" fontId="3" fillId="0" borderId="8" xfId="0" applyNumberFormat="1" applyFont="1" applyBorder="1" applyAlignment="1">
      <alignment vertical="center"/>
    </xf>
    <xf numFmtId="164" fontId="3" fillId="0" borderId="38" xfId="0" applyNumberFormat="1" applyFont="1" applyBorder="1" applyAlignment="1">
      <alignment vertical="center"/>
    </xf>
    <xf numFmtId="164" fontId="3" fillId="0" borderId="0" xfId="0" applyNumberFormat="1" applyFont="1" applyAlignment="1">
      <alignment vertical="center"/>
    </xf>
    <xf numFmtId="164" fontId="3" fillId="0" borderId="26" xfId="0" applyNumberFormat="1" applyFont="1" applyBorder="1" applyAlignment="1">
      <alignment vertical="center"/>
    </xf>
    <xf numFmtId="164" fontId="3" fillId="0" borderId="28" xfId="0" applyNumberFormat="1" applyFont="1" applyBorder="1" applyAlignment="1">
      <alignment vertical="center"/>
    </xf>
    <xf numFmtId="164" fontId="3" fillId="0" borderId="12" xfId="0" applyNumberFormat="1" applyFont="1" applyBorder="1" applyAlignment="1">
      <alignment vertical="center"/>
    </xf>
    <xf numFmtId="164" fontId="3" fillId="0" borderId="29" xfId="0" applyNumberFormat="1" applyFont="1" applyBorder="1" applyAlignment="1">
      <alignment vertical="center"/>
    </xf>
    <xf numFmtId="164" fontId="3" fillId="0" borderId="9" xfId="0" applyNumberFormat="1" applyFont="1" applyBorder="1" applyAlignment="1">
      <alignment vertical="center"/>
    </xf>
    <xf numFmtId="49" fontId="3" fillId="0" borderId="26" xfId="0" applyNumberFormat="1" applyFont="1" applyBorder="1" applyAlignment="1">
      <alignment vertical="center"/>
    </xf>
    <xf numFmtId="3" fontId="2" fillId="0" borderId="52" xfId="0" applyNumberFormat="1" applyFont="1" applyBorder="1" applyAlignment="1">
      <alignment vertical="center"/>
    </xf>
    <xf numFmtId="3" fontId="2" fillId="0" borderId="34" xfId="0" applyNumberFormat="1" applyFont="1" applyBorder="1" applyAlignment="1">
      <alignment vertical="center"/>
    </xf>
    <xf numFmtId="166" fontId="2" fillId="0" borderId="35" xfId="0" applyNumberFormat="1" applyFont="1" applyBorder="1" applyAlignment="1">
      <alignment horizontal="right" vertical="center" wrapText="1"/>
    </xf>
    <xf numFmtId="4" fontId="2" fillId="0" borderId="33" xfId="0" applyNumberFormat="1" applyFont="1" applyBorder="1" applyAlignment="1">
      <alignment horizontal="right" vertical="center" wrapText="1"/>
    </xf>
    <xf numFmtId="3" fontId="2" fillId="0" borderId="35" xfId="0" applyNumberFormat="1" applyFont="1" applyBorder="1" applyAlignment="1">
      <alignment vertical="center"/>
    </xf>
    <xf numFmtId="3" fontId="2" fillId="0" borderId="33" xfId="0" applyNumberFormat="1" applyFont="1" applyBorder="1" applyAlignment="1">
      <alignment vertical="center"/>
    </xf>
    <xf numFmtId="3" fontId="2" fillId="0" borderId="34" xfId="0" applyNumberFormat="1" applyFont="1" applyBorder="1" applyAlignment="1">
      <alignment vertical="center" wrapText="1"/>
    </xf>
    <xf numFmtId="4" fontId="2" fillId="0" borderId="34" xfId="0" applyNumberFormat="1" applyFont="1" applyBorder="1" applyAlignment="1">
      <alignment horizontal="right" vertical="center" wrapText="1"/>
    </xf>
    <xf numFmtId="3" fontId="2" fillId="0" borderId="46" xfId="0" applyNumberFormat="1" applyFont="1" applyBorder="1" applyAlignment="1">
      <alignment vertical="center"/>
    </xf>
    <xf numFmtId="4" fontId="2" fillId="0" borderId="28" xfId="0" applyNumberFormat="1" applyFont="1" applyBorder="1" applyAlignment="1">
      <alignment horizontal="right" vertical="center" wrapText="1"/>
    </xf>
    <xf numFmtId="4" fontId="2" fillId="0" borderId="28" xfId="0" applyNumberFormat="1" applyFont="1" applyBorder="1" applyAlignment="1">
      <alignment horizontal="right" vertical="center"/>
    </xf>
    <xf numFmtId="3" fontId="2" fillId="0" borderId="12" xfId="0" applyNumberFormat="1" applyFont="1" applyBorder="1" applyAlignment="1">
      <alignment vertical="center"/>
    </xf>
    <xf numFmtId="0" fontId="10" fillId="0" borderId="12" xfId="0" applyFont="1" applyBorder="1" applyAlignment="1">
      <alignment horizontal="right" vertical="center"/>
    </xf>
    <xf numFmtId="0" fontId="10" fillId="0" borderId="9" xfId="0" applyFont="1" applyBorder="1" applyAlignment="1">
      <alignment horizontal="left" vertical="center"/>
    </xf>
    <xf numFmtId="3" fontId="2" fillId="0" borderId="28" xfId="0" applyNumberFormat="1" applyFont="1" applyBorder="1" applyAlignment="1">
      <alignment vertical="center"/>
    </xf>
    <xf numFmtId="3" fontId="2" fillId="0" borderId="0" xfId="0" applyNumberFormat="1" applyFont="1" applyAlignment="1">
      <alignment vertical="center"/>
    </xf>
    <xf numFmtId="4" fontId="2" fillId="0" borderId="16" xfId="0" applyNumberFormat="1" applyFont="1" applyBorder="1" applyAlignment="1">
      <alignment horizontal="right" vertical="center" wrapText="1"/>
    </xf>
    <xf numFmtId="4" fontId="2" fillId="0" borderId="16" xfId="0" applyNumberFormat="1" applyFont="1" applyBorder="1" applyAlignment="1">
      <alignment horizontal="right" vertical="center"/>
    </xf>
    <xf numFmtId="3" fontId="2" fillId="0" borderId="18" xfId="0" applyNumberFormat="1" applyFont="1" applyBorder="1" applyAlignment="1">
      <alignment vertical="center"/>
    </xf>
    <xf numFmtId="4" fontId="2" fillId="0" borderId="45" xfId="0" applyNumberFormat="1" applyFont="1" applyBorder="1" applyAlignment="1">
      <alignment horizontal="right" vertical="center" wrapText="1"/>
    </xf>
    <xf numFmtId="4" fontId="2" fillId="0" borderId="17" xfId="0" applyNumberFormat="1" applyFont="1" applyBorder="1" applyAlignment="1">
      <alignment horizontal="right" vertical="center" wrapText="1"/>
    </xf>
    <xf numFmtId="3" fontId="2" fillId="0" borderId="14" xfId="0" applyNumberFormat="1" applyFont="1" applyBorder="1" applyAlignment="1">
      <alignment vertical="center" wrapText="1"/>
    </xf>
    <xf numFmtId="3" fontId="3" fillId="0" borderId="29" xfId="0" applyNumberFormat="1" applyFont="1" applyBorder="1" applyAlignment="1">
      <alignment horizontal="right" vertical="center" wrapText="1"/>
    </xf>
    <xf numFmtId="4" fontId="3" fillId="0" borderId="28" xfId="0" applyNumberFormat="1" applyFont="1" applyBorder="1" applyAlignment="1">
      <alignment horizontal="right" vertical="center" wrapText="1"/>
    </xf>
    <xf numFmtId="4" fontId="2" fillId="0" borderId="29" xfId="0" applyNumberFormat="1" applyFont="1" applyBorder="1" applyAlignment="1">
      <alignment horizontal="right" vertical="center" wrapText="1"/>
    </xf>
    <xf numFmtId="3" fontId="3" fillId="0" borderId="28" xfId="0" applyNumberFormat="1" applyFont="1" applyBorder="1" applyAlignment="1">
      <alignment horizontal="right" vertical="center" wrapText="1"/>
    </xf>
    <xf numFmtId="4" fontId="5" fillId="0" borderId="53" xfId="0" applyNumberFormat="1" applyFont="1" applyBorder="1" applyAlignment="1">
      <alignment horizontal="right" vertical="center" wrapText="1"/>
    </xf>
    <xf numFmtId="0" fontId="2" fillId="0" borderId="20" xfId="0" applyFont="1" applyBorder="1" applyAlignment="1">
      <alignment vertical="center"/>
    </xf>
    <xf numFmtId="0" fontId="2" fillId="0" borderId="0" xfId="0" applyFont="1" applyAlignment="1">
      <alignment vertical="center"/>
    </xf>
    <xf numFmtId="0" fontId="2" fillId="4" borderId="0" xfId="0" applyFont="1" applyFill="1" applyAlignment="1">
      <alignment horizontal="left" vertical="center"/>
    </xf>
    <xf numFmtId="49" fontId="2" fillId="3" borderId="47" xfId="0" applyNumberFormat="1" applyFont="1" applyFill="1" applyBorder="1" applyAlignment="1">
      <alignment horizontal="center" vertical="center" wrapText="1"/>
    </xf>
    <xf numFmtId="1" fontId="2" fillId="3" borderId="48" xfId="0" applyNumberFormat="1" applyFont="1" applyFill="1" applyBorder="1" applyAlignment="1">
      <alignment horizontal="center" vertical="center" wrapText="1"/>
    </xf>
    <xf numFmtId="0" fontId="18" fillId="0" borderId="0" xfId="0" applyFont="1" applyAlignment="1">
      <alignment vertical="center"/>
    </xf>
    <xf numFmtId="0" fontId="19" fillId="0" borderId="0" xfId="0" applyFont="1" applyAlignment="1">
      <alignment vertical="center"/>
    </xf>
    <xf numFmtId="166" fontId="19" fillId="0" borderId="0" xfId="0" applyNumberFormat="1" applyFont="1" applyAlignment="1">
      <alignment horizontal="center" vertical="center"/>
    </xf>
    <xf numFmtId="4" fontId="19" fillId="0" borderId="0" xfId="0" applyNumberFormat="1" applyFont="1" applyAlignment="1">
      <alignment horizontal="right" vertical="center"/>
    </xf>
    <xf numFmtId="166" fontId="2" fillId="0" borderId="0" xfId="0" applyNumberFormat="1" applyFont="1" applyAlignment="1">
      <alignment horizontal="center" vertical="center"/>
    </xf>
    <xf numFmtId="165" fontId="2" fillId="0" borderId="0" xfId="0" applyNumberFormat="1" applyFont="1" applyAlignment="1">
      <alignment horizontal="right" vertical="center"/>
    </xf>
    <xf numFmtId="4" fontId="2" fillId="0" borderId="0" xfId="0" applyNumberFormat="1" applyFont="1" applyAlignment="1">
      <alignment horizontal="right" vertical="center"/>
    </xf>
    <xf numFmtId="167" fontId="2" fillId="0" borderId="0" xfId="0" applyNumberFormat="1" applyFont="1" applyAlignment="1">
      <alignment horizontal="right" vertical="center"/>
    </xf>
    <xf numFmtId="166" fontId="2" fillId="0" borderId="0" xfId="0" applyNumberFormat="1" applyFont="1" applyAlignment="1">
      <alignment horizontal="right" vertical="center"/>
    </xf>
    <xf numFmtId="0" fontId="17" fillId="0" borderId="0" xfId="0" applyFont="1" applyAlignment="1">
      <alignment vertical="center"/>
    </xf>
    <xf numFmtId="166" fontId="18" fillId="0" borderId="0" xfId="0" applyNumberFormat="1" applyFont="1" applyAlignment="1">
      <alignment horizontal="center" vertical="center"/>
    </xf>
    <xf numFmtId="4" fontId="18" fillId="0" borderId="0" xfId="0" applyNumberFormat="1" applyFont="1" applyAlignment="1">
      <alignment horizontal="right" vertical="center"/>
    </xf>
    <xf numFmtId="0" fontId="21" fillId="0" borderId="0" xfId="0" applyFont="1" applyAlignment="1">
      <alignment vertical="center"/>
    </xf>
    <xf numFmtId="4" fontId="22" fillId="0" borderId="0" xfId="0" applyNumberFormat="1" applyFont="1" applyAlignment="1">
      <alignment horizontal="right" vertical="center"/>
    </xf>
    <xf numFmtId="4" fontId="23" fillId="0" borderId="0" xfId="0" applyNumberFormat="1" applyFont="1" applyAlignment="1">
      <alignment horizontal="right" vertical="center"/>
    </xf>
    <xf numFmtId="0" fontId="24" fillId="0" borderId="0" xfId="0" applyFont="1" applyAlignment="1">
      <alignment vertical="center"/>
    </xf>
    <xf numFmtId="4" fontId="24" fillId="0" borderId="0" xfId="0" applyNumberFormat="1" applyFont="1" applyAlignment="1">
      <alignment horizontal="right" vertical="center"/>
    </xf>
    <xf numFmtId="1" fontId="2" fillId="3" borderId="48" xfId="0" applyNumberFormat="1" applyFont="1" applyFill="1" applyBorder="1" applyAlignment="1">
      <alignment horizontal="center" vertical="center"/>
    </xf>
    <xf numFmtId="4" fontId="2" fillId="5" borderId="0" xfId="0" applyNumberFormat="1" applyFont="1" applyFill="1" applyAlignment="1">
      <alignment horizontal="right" vertical="center"/>
    </xf>
    <xf numFmtId="165" fontId="2" fillId="5" borderId="0" xfId="0" applyNumberFormat="1" applyFont="1" applyFill="1" applyAlignment="1">
      <alignment horizontal="right" vertical="center"/>
    </xf>
    <xf numFmtId="166" fontId="2" fillId="5" borderId="0" xfId="0" applyNumberFormat="1" applyFont="1" applyFill="1" applyAlignment="1">
      <alignment horizontal="center" vertical="center"/>
    </xf>
    <xf numFmtId="164" fontId="26" fillId="0" borderId="38" xfId="0" applyNumberFormat="1" applyFont="1" applyBorder="1" applyAlignment="1">
      <alignment vertical="center"/>
    </xf>
    <xf numFmtId="0" fontId="26" fillId="0" borderId="0" xfId="0" applyFont="1" applyAlignment="1">
      <alignment vertical="center"/>
    </xf>
    <xf numFmtId="0" fontId="26" fillId="0" borderId="7" xfId="0" applyFont="1" applyBorder="1" applyAlignment="1">
      <alignment vertical="center"/>
    </xf>
    <xf numFmtId="0" fontId="2" fillId="0" borderId="0" xfId="0" applyFont="1" applyAlignment="1">
      <alignment horizontal="left" vertical="center" wrapText="1"/>
    </xf>
    <xf numFmtId="0" fontId="28" fillId="0" borderId="0" xfId="0" applyFont="1" applyProtection="1">
      <protection locked="0"/>
    </xf>
    <xf numFmtId="2" fontId="28" fillId="0" borderId="0" xfId="0" applyNumberFormat="1" applyFont="1" applyProtection="1">
      <protection locked="0"/>
    </xf>
    <xf numFmtId="0" fontId="26" fillId="0" borderId="0" xfId="0" applyFont="1" applyProtection="1">
      <protection locked="0"/>
    </xf>
    <xf numFmtId="2" fontId="26" fillId="0" borderId="0" xfId="0" applyNumberFormat="1" applyFont="1" applyProtection="1">
      <protection locked="0"/>
    </xf>
    <xf numFmtId="0" fontId="3" fillId="0" borderId="0" xfId="0" applyFont="1" applyProtection="1">
      <protection locked="0"/>
    </xf>
    <xf numFmtId="2" fontId="3" fillId="0" borderId="0" xfId="0" applyNumberFormat="1" applyFont="1" applyProtection="1">
      <protection locked="0"/>
    </xf>
    <xf numFmtId="0" fontId="19" fillId="0" borderId="0" xfId="0" applyFont="1" applyAlignment="1">
      <alignment horizontal="left" vertical="top" wrapText="1"/>
    </xf>
    <xf numFmtId="49" fontId="2" fillId="2" borderId="17" xfId="0" applyNumberFormat="1" applyFont="1" applyFill="1" applyBorder="1" applyAlignment="1">
      <alignment horizontal="left" vertical="top" wrapText="1"/>
    </xf>
    <xf numFmtId="0" fontId="18" fillId="0" borderId="0" xfId="0" applyFont="1" applyAlignment="1">
      <alignment horizontal="left" vertical="top" wrapText="1"/>
    </xf>
    <xf numFmtId="0" fontId="2" fillId="0" borderId="0" xfId="0" applyFont="1" applyAlignment="1">
      <alignment horizontal="left" vertical="top" wrapText="1"/>
    </xf>
    <xf numFmtId="0" fontId="2" fillId="5" borderId="0" xfId="0" applyFont="1" applyFill="1" applyAlignment="1">
      <alignment horizontal="left" vertical="top" wrapText="1"/>
    </xf>
    <xf numFmtId="0" fontId="24" fillId="0" borderId="0" xfId="0" applyFont="1" applyAlignment="1">
      <alignment horizontal="left" vertical="top" wrapText="1"/>
    </xf>
    <xf numFmtId="0" fontId="2" fillId="0" borderId="0" xfId="0" applyFont="1" applyAlignment="1" applyProtection="1">
      <alignment horizontal="left" vertical="top" wrapText="1"/>
      <protection locked="0"/>
    </xf>
    <xf numFmtId="166" fontId="29" fillId="0" borderId="0" xfId="0" applyNumberFormat="1" applyFont="1" applyAlignment="1">
      <alignment horizontal="center" vertical="center"/>
    </xf>
    <xf numFmtId="0" fontId="29" fillId="0" borderId="0" xfId="0" applyFont="1" applyAlignment="1">
      <alignment vertical="center"/>
    </xf>
    <xf numFmtId="4" fontId="29" fillId="0" borderId="0" xfId="0" applyNumberFormat="1" applyFont="1" applyAlignment="1">
      <alignment horizontal="right" vertical="center"/>
    </xf>
    <xf numFmtId="166" fontId="30" fillId="0" borderId="0" xfId="0" applyNumberFormat="1" applyFont="1" applyAlignment="1">
      <alignment horizontal="center" vertical="center"/>
    </xf>
    <xf numFmtId="0" fontId="30" fillId="0" borderId="0" xfId="0" applyFont="1" applyAlignment="1">
      <alignment vertical="center"/>
    </xf>
    <xf numFmtId="4" fontId="30" fillId="0" borderId="0" xfId="0" applyNumberFormat="1" applyFont="1" applyAlignment="1">
      <alignment horizontal="right" vertical="center"/>
    </xf>
    <xf numFmtId="0" fontId="30" fillId="0" borderId="0" xfId="0" applyFont="1"/>
    <xf numFmtId="4" fontId="30" fillId="0" borderId="0" xfId="0" applyNumberFormat="1" applyFont="1"/>
    <xf numFmtId="0" fontId="3" fillId="0" borderId="0" xfId="0" applyFont="1"/>
    <xf numFmtId="0" fontId="31" fillId="0" borderId="0" xfId="0" applyFont="1"/>
    <xf numFmtId="4" fontId="31" fillId="0" borderId="0" xfId="0" applyNumberFormat="1" applyFont="1"/>
    <xf numFmtId="0" fontId="17" fillId="0" borderId="0" xfId="0" applyFont="1" applyAlignment="1">
      <alignment horizontal="left" vertical="center"/>
    </xf>
    <xf numFmtId="0" fontId="0" fillId="0" borderId="0" xfId="0" applyAlignment="1">
      <alignment horizontal="left" vertical="center" wrapText="1"/>
    </xf>
    <xf numFmtId="0" fontId="18"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5" fillId="0" borderId="0" xfId="0" applyFont="1" applyAlignment="1">
      <alignment horizontal="left" vertical="center"/>
    </xf>
    <xf numFmtId="0" fontId="21" fillId="0" borderId="0" xfId="0" applyFont="1" applyAlignment="1">
      <alignment horizontal="left" vertical="center"/>
    </xf>
    <xf numFmtId="0" fontId="0" fillId="0" borderId="0" xfId="0" applyAlignment="1">
      <alignment horizontal="left" vertical="center"/>
    </xf>
    <xf numFmtId="0" fontId="2" fillId="5" borderId="0" xfId="0" applyFont="1" applyFill="1" applyAlignment="1">
      <alignment horizontal="left" vertical="center"/>
    </xf>
    <xf numFmtId="0" fontId="24" fillId="0" borderId="0" xfId="0" applyFont="1" applyAlignment="1">
      <alignment horizontal="left" vertical="center"/>
    </xf>
    <xf numFmtId="0" fontId="2" fillId="0" borderId="0" xfId="0" applyFont="1" applyAlignment="1" applyProtection="1">
      <alignment horizontal="left" vertical="center"/>
      <protection locked="0"/>
    </xf>
    <xf numFmtId="0" fontId="2" fillId="5" borderId="0" xfId="0" applyFont="1" applyFill="1" applyAlignment="1">
      <alignment horizontal="left" vertical="center" wrapText="1"/>
    </xf>
    <xf numFmtId="0" fontId="18" fillId="0" borderId="0" xfId="0" applyFont="1" applyAlignment="1">
      <alignment horizontal="right" vertical="center"/>
    </xf>
    <xf numFmtId="0" fontId="19" fillId="0" borderId="0" xfId="0" applyFont="1" applyAlignment="1">
      <alignment horizontal="right" vertical="center"/>
    </xf>
    <xf numFmtId="0" fontId="5" fillId="0" borderId="0" xfId="0" applyFont="1" applyAlignment="1">
      <alignment horizontal="right" vertical="center"/>
    </xf>
    <xf numFmtId="0" fontId="13" fillId="0" borderId="0" xfId="0" applyFont="1" applyAlignment="1">
      <alignment horizontal="right" vertical="center"/>
    </xf>
    <xf numFmtId="0" fontId="23" fillId="0" borderId="0" xfId="0" applyFont="1" applyAlignment="1">
      <alignment horizontal="center" vertical="center"/>
    </xf>
    <xf numFmtId="0" fontId="19" fillId="0" borderId="0" xfId="0" applyFont="1" applyAlignment="1">
      <alignment horizontal="center" vertical="center"/>
    </xf>
    <xf numFmtId="165" fontId="23" fillId="0" borderId="0" xfId="0" applyNumberFormat="1" applyFont="1" applyAlignment="1">
      <alignment horizontal="right" vertical="center"/>
    </xf>
    <xf numFmtId="4" fontId="23" fillId="7" borderId="0" xfId="0" applyNumberFormat="1" applyFont="1" applyFill="1" applyAlignment="1">
      <alignment horizontal="right" vertical="center"/>
    </xf>
    <xf numFmtId="167" fontId="23" fillId="0" borderId="0" xfId="0" applyNumberFormat="1" applyFont="1" applyAlignment="1">
      <alignment horizontal="right" vertical="center"/>
    </xf>
    <xf numFmtId="0" fontId="23" fillId="0" borderId="0" xfId="0" applyFont="1" applyAlignment="1">
      <alignment horizontal="right" vertical="center"/>
    </xf>
    <xf numFmtId="49" fontId="2" fillId="3" borderId="54" xfId="0" applyNumberFormat="1" applyFont="1" applyFill="1" applyBorder="1" applyAlignment="1">
      <alignment horizontal="center" vertical="center" wrapText="1"/>
    </xf>
    <xf numFmtId="1" fontId="2" fillId="3" borderId="55" xfId="0" applyNumberFormat="1" applyFont="1" applyFill="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right" vertical="center" wrapText="1"/>
    </xf>
    <xf numFmtId="49" fontId="2" fillId="0" borderId="0" xfId="0" applyNumberFormat="1" applyFont="1" applyAlignment="1">
      <alignment horizontal="left" vertical="center" wrapText="1"/>
    </xf>
    <xf numFmtId="0" fontId="5" fillId="0" borderId="0" xfId="0" applyFont="1" applyAlignment="1">
      <alignment vertical="center"/>
    </xf>
    <xf numFmtId="0" fontId="17" fillId="0" borderId="0" xfId="0" applyFont="1" applyAlignment="1">
      <alignment horizontal="right" vertical="center"/>
    </xf>
    <xf numFmtId="0" fontId="2" fillId="0" borderId="0" xfId="0" applyFont="1" applyAlignment="1" applyProtection="1">
      <alignment horizontal="left" vertical="top" wrapText="1" shrinkToFit="1"/>
      <protection hidden="1"/>
    </xf>
    <xf numFmtId="49" fontId="11" fillId="2" borderId="17" xfId="0" applyNumberFormat="1" applyFont="1" applyFill="1" applyBorder="1" applyAlignment="1">
      <alignment horizontal="right" vertical="center"/>
    </xf>
    <xf numFmtId="0" fontId="2" fillId="0" borderId="0" xfId="0" applyFont="1" applyAlignment="1" applyProtection="1">
      <alignment horizontal="right" vertical="center"/>
      <protection locked="0"/>
    </xf>
    <xf numFmtId="49" fontId="11" fillId="2" borderId="17" xfId="0" applyNumberFormat="1" applyFont="1" applyFill="1" applyBorder="1" applyAlignment="1">
      <alignment horizontal="center" vertical="center"/>
    </xf>
    <xf numFmtId="0" fontId="24" fillId="0" borderId="0" xfId="0" applyFont="1" applyAlignment="1">
      <alignment horizontal="center" vertical="center"/>
    </xf>
    <xf numFmtId="0" fontId="2" fillId="0" borderId="0" xfId="0" applyFont="1" applyAlignment="1" applyProtection="1">
      <alignment horizontal="center" vertical="center"/>
      <protection locked="0"/>
    </xf>
    <xf numFmtId="0" fontId="18" fillId="0" borderId="0" xfId="0" applyFont="1" applyAlignment="1">
      <alignment horizontal="center" vertical="center"/>
    </xf>
    <xf numFmtId="49" fontId="32" fillId="6" borderId="0" xfId="0" applyNumberFormat="1" applyFont="1" applyFill="1" applyAlignment="1">
      <alignment horizontal="center" vertical="center"/>
    </xf>
    <xf numFmtId="49" fontId="2" fillId="2" borderId="0" xfId="0" applyNumberFormat="1" applyFont="1" applyFill="1" applyAlignment="1">
      <alignment horizontal="left" vertical="center" wrapText="1"/>
    </xf>
    <xf numFmtId="49" fontId="2" fillId="4" borderId="0" xfId="0" applyNumberFormat="1" applyFont="1" applyFill="1" applyAlignment="1">
      <alignment horizontal="left" vertical="center" wrapText="1"/>
    </xf>
    <xf numFmtId="49" fontId="11" fillId="2" borderId="17" xfId="0" applyNumberFormat="1" applyFont="1" applyFill="1" applyBorder="1" applyAlignment="1">
      <alignment horizontal="left" vertical="center" wrapText="1"/>
    </xf>
    <xf numFmtId="0" fontId="18" fillId="0" borderId="0" xfId="0" applyFont="1" applyAlignment="1">
      <alignment horizontal="left" vertical="center" wrapText="1"/>
    </xf>
    <xf numFmtId="0" fontId="19" fillId="0" borderId="0" xfId="0" applyFont="1" applyAlignment="1">
      <alignment horizontal="left" vertical="center" wrapText="1"/>
    </xf>
    <xf numFmtId="49" fontId="2" fillId="5" borderId="0" xfId="0" applyNumberFormat="1" applyFont="1" applyFill="1" applyAlignment="1">
      <alignment horizontal="left" vertical="center" wrapText="1"/>
    </xf>
    <xf numFmtId="0" fontId="24" fillId="0" borderId="0" xfId="0" applyFont="1" applyAlignment="1">
      <alignment horizontal="left" vertical="center" wrapText="1"/>
    </xf>
    <xf numFmtId="0" fontId="2" fillId="0" borderId="0" xfId="0" applyFont="1" applyAlignment="1" applyProtection="1">
      <alignment horizontal="left" vertical="center" wrapText="1"/>
      <protection locked="0"/>
    </xf>
    <xf numFmtId="0" fontId="19" fillId="0" borderId="0" xfId="0" applyFont="1" applyAlignment="1">
      <alignment horizontal="center" vertical="center" wrapText="1"/>
    </xf>
    <xf numFmtId="0" fontId="24" fillId="0" borderId="0" xfId="0" applyFont="1" applyAlignment="1">
      <alignment horizontal="right" vertical="center"/>
    </xf>
    <xf numFmtId="0" fontId="20" fillId="0" borderId="0" xfId="0" applyFont="1" applyAlignment="1">
      <alignment horizontal="right" vertical="center"/>
    </xf>
    <xf numFmtId="0" fontId="21" fillId="0" borderId="0" xfId="0" applyFont="1" applyAlignment="1">
      <alignment horizontal="right" vertical="center"/>
    </xf>
    <xf numFmtId="0" fontId="2" fillId="5" borderId="0" xfId="0" applyFont="1" applyFill="1" applyAlignment="1">
      <alignment horizontal="right" vertical="center"/>
    </xf>
    <xf numFmtId="0" fontId="0" fillId="0" borderId="0" xfId="0" applyAlignment="1">
      <alignment horizontal="right" vertical="center"/>
    </xf>
    <xf numFmtId="0" fontId="12" fillId="0" borderId="0" xfId="0" applyFont="1" applyAlignment="1">
      <alignment horizontal="right" vertical="center"/>
    </xf>
    <xf numFmtId="0" fontId="25" fillId="0" borderId="0" xfId="0" applyFont="1" applyAlignment="1">
      <alignment horizontal="right" vertical="center"/>
    </xf>
    <xf numFmtId="0" fontId="33" fillId="0" borderId="0" xfId="4" applyAlignment="1">
      <alignment horizontal="left" vertical="center"/>
    </xf>
    <xf numFmtId="49" fontId="2" fillId="3" borderId="49" xfId="0" applyNumberFormat="1"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1" fontId="2" fillId="3" borderId="32" xfId="0" applyNumberFormat="1" applyFont="1" applyFill="1" applyBorder="1" applyAlignment="1">
      <alignment horizontal="center" vertical="center"/>
    </xf>
    <xf numFmtId="49" fontId="8" fillId="2" borderId="0" xfId="0" applyNumberFormat="1" applyFont="1" applyFill="1" applyAlignment="1">
      <alignment horizontal="left" vertical="center"/>
    </xf>
    <xf numFmtId="49" fontId="2" fillId="2" borderId="0" xfId="0" applyNumberFormat="1" applyFont="1" applyFill="1" applyAlignment="1">
      <alignment horizontal="left" vertical="center"/>
    </xf>
    <xf numFmtId="49" fontId="5" fillId="2" borderId="0" xfId="0" applyNumberFormat="1" applyFont="1" applyFill="1" applyAlignment="1">
      <alignment horizontal="left" vertical="center"/>
    </xf>
    <xf numFmtId="0" fontId="29" fillId="0" borderId="0" xfId="0" applyFont="1"/>
    <xf numFmtId="4" fontId="29" fillId="0" borderId="0" xfId="0" applyNumberFormat="1" applyFont="1"/>
    <xf numFmtId="0" fontId="2" fillId="0" borderId="0" xfId="0" applyFont="1" applyAlignment="1">
      <alignment vertical="center" wrapText="1"/>
    </xf>
    <xf numFmtId="49" fontId="2" fillId="0" borderId="0" xfId="0" applyNumberFormat="1" applyFont="1" applyAlignment="1">
      <alignment vertical="center" wrapText="1"/>
    </xf>
    <xf numFmtId="49" fontId="2" fillId="0" borderId="0" xfId="0" applyNumberFormat="1" applyFont="1" applyAlignment="1">
      <alignment vertical="top" wrapText="1"/>
    </xf>
    <xf numFmtId="0" fontId="11" fillId="0" borderId="0" xfId="0" applyFont="1" applyAlignment="1">
      <alignment vertical="top" wrapText="1"/>
    </xf>
    <xf numFmtId="0" fontId="35" fillId="0" borderId="0" xfId="0" applyFont="1" applyAlignment="1">
      <alignment horizontal="right" vertical="center"/>
    </xf>
    <xf numFmtId="0" fontId="36" fillId="0" borderId="0" xfId="0" applyFont="1" applyAlignment="1">
      <alignment horizontal="right" vertical="center"/>
    </xf>
    <xf numFmtId="0" fontId="35" fillId="0" borderId="0" xfId="0" applyFont="1" applyAlignment="1">
      <alignment horizontal="left" vertical="center"/>
    </xf>
    <xf numFmtId="0" fontId="36" fillId="0" borderId="0" xfId="0" applyFont="1" applyAlignment="1">
      <alignment horizontal="left" vertical="center"/>
    </xf>
    <xf numFmtId="0" fontId="2"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protection locked="0"/>
    </xf>
    <xf numFmtId="49" fontId="5" fillId="0" borderId="0" xfId="0" applyNumberFormat="1" applyFont="1" applyAlignment="1">
      <alignment horizontal="left" vertical="center" wrapText="1"/>
    </xf>
    <xf numFmtId="0" fontId="34" fillId="0" borderId="0" xfId="6" applyAlignment="1">
      <alignment horizontal="left" vertical="top" wrapText="1"/>
    </xf>
    <xf numFmtId="166" fontId="34" fillId="0" borderId="0" xfId="6" applyNumberFormat="1" applyAlignment="1">
      <alignment horizontal="center" vertical="center"/>
    </xf>
    <xf numFmtId="49" fontId="34" fillId="0" borderId="0" xfId="6" applyNumberFormat="1" applyAlignment="1">
      <alignment horizontal="left" vertical="center" wrapText="1"/>
    </xf>
    <xf numFmtId="0" fontId="37" fillId="0" borderId="0" xfId="0" applyFont="1" applyAlignment="1">
      <alignment vertical="center"/>
    </xf>
    <xf numFmtId="165" fontId="34" fillId="0" borderId="0" xfId="6" applyNumberFormat="1" applyAlignment="1">
      <alignment horizontal="right" vertical="center"/>
    </xf>
    <xf numFmtId="4" fontId="34" fillId="0" borderId="0" xfId="6" applyNumberFormat="1" applyAlignment="1">
      <alignment horizontal="right" vertical="center"/>
    </xf>
    <xf numFmtId="0" fontId="34" fillId="0" borderId="0" xfId="6" applyAlignment="1">
      <alignment vertical="center"/>
    </xf>
    <xf numFmtId="164" fontId="7" fillId="0" borderId="25" xfId="0" applyNumberFormat="1" applyFont="1" applyBorder="1" applyAlignment="1">
      <alignment horizontal="left" vertical="center" wrapText="1"/>
    </xf>
    <xf numFmtId="164" fontId="7" fillId="0" borderId="8" xfId="0" applyNumberFormat="1" applyFont="1" applyBorder="1" applyAlignment="1">
      <alignment horizontal="left" vertical="center" wrapText="1"/>
    </xf>
    <xf numFmtId="164" fontId="7" fillId="0" borderId="5" xfId="0" applyNumberFormat="1" applyFont="1" applyBorder="1" applyAlignment="1">
      <alignment horizontal="left" vertical="center" wrapText="1"/>
    </xf>
    <xf numFmtId="164" fontId="3" fillId="0" borderId="38" xfId="0" applyNumberFormat="1" applyFont="1" applyBorder="1" applyAlignment="1">
      <alignment horizontal="left" vertical="center" wrapText="1"/>
    </xf>
    <xf numFmtId="164" fontId="3" fillId="0" borderId="0" xfId="0" applyNumberFormat="1" applyFont="1" applyAlignment="1">
      <alignment horizontal="left" vertical="center" wrapText="1"/>
    </xf>
    <xf numFmtId="164" fontId="3" fillId="0" borderId="7" xfId="0" applyNumberFormat="1" applyFont="1" applyBorder="1" applyAlignment="1">
      <alignment horizontal="left" vertical="center" wrapText="1"/>
    </xf>
    <xf numFmtId="164" fontId="7" fillId="0" borderId="29" xfId="0" applyNumberFormat="1" applyFont="1" applyBorder="1" applyAlignment="1">
      <alignment horizontal="left" vertical="center" wrapText="1"/>
    </xf>
    <xf numFmtId="164" fontId="7" fillId="0" borderId="10" xfId="0" applyNumberFormat="1" applyFont="1" applyBorder="1" applyAlignment="1">
      <alignment horizontal="left" vertical="center" wrapText="1"/>
    </xf>
    <xf numFmtId="164" fontId="7" fillId="0" borderId="11" xfId="0" applyNumberFormat="1" applyFont="1" applyBorder="1" applyAlignment="1">
      <alignment horizontal="left" vertical="center" wrapText="1"/>
    </xf>
    <xf numFmtId="164" fontId="3" fillId="0" borderId="29" xfId="0" applyNumberFormat="1" applyFont="1" applyBorder="1" applyAlignment="1">
      <alignment horizontal="left" vertical="center" wrapText="1"/>
    </xf>
    <xf numFmtId="164" fontId="3" fillId="0" borderId="10" xfId="0" applyNumberFormat="1" applyFont="1" applyBorder="1" applyAlignment="1">
      <alignment horizontal="left" vertical="center" wrapText="1"/>
    </xf>
    <xf numFmtId="164" fontId="3" fillId="0" borderId="11" xfId="0" applyNumberFormat="1" applyFont="1" applyBorder="1" applyAlignment="1">
      <alignment horizontal="left" vertical="center" wrapText="1"/>
    </xf>
    <xf numFmtId="0" fontId="2" fillId="0" borderId="0" xfId="0" applyFont="1" applyAlignment="1" applyProtection="1">
      <alignment horizontal="left" wrapText="1"/>
      <protection locked="0"/>
    </xf>
    <xf numFmtId="164" fontId="3" fillId="0" borderId="25" xfId="0" applyNumberFormat="1" applyFont="1" applyBorder="1" applyAlignment="1">
      <alignment vertical="center" wrapText="1"/>
    </xf>
    <xf numFmtId="0" fontId="0" fillId="0" borderId="8" xfId="0" applyBorder="1" applyAlignment="1">
      <alignment vertical="center"/>
    </xf>
    <xf numFmtId="0" fontId="0" fillId="0" borderId="5" xfId="0" applyBorder="1" applyAlignment="1">
      <alignment vertical="center"/>
    </xf>
    <xf numFmtId="49" fontId="2" fillId="3" borderId="19" xfId="0" applyNumberFormat="1" applyFont="1" applyFill="1" applyBorder="1" applyAlignment="1">
      <alignment horizontal="center" vertical="center" wrapText="1"/>
    </xf>
    <xf numFmtId="49" fontId="2" fillId="3" borderId="20" xfId="0" applyNumberFormat="1" applyFont="1" applyFill="1" applyBorder="1" applyAlignment="1">
      <alignment horizontal="center" vertical="center" wrapText="1"/>
    </xf>
    <xf numFmtId="49" fontId="2" fillId="3" borderId="23" xfId="0" applyNumberFormat="1" applyFont="1" applyFill="1" applyBorder="1" applyAlignment="1">
      <alignment horizontal="center" vertical="center" wrapText="1"/>
    </xf>
    <xf numFmtId="1" fontId="2" fillId="3" borderId="52" xfId="0" applyNumberFormat="1" applyFont="1" applyFill="1" applyBorder="1" applyAlignment="1">
      <alignment horizontal="center" vertical="center"/>
    </xf>
    <xf numFmtId="1" fontId="2" fillId="3" borderId="34" xfId="0" applyNumberFormat="1" applyFont="1" applyFill="1" applyBorder="1" applyAlignment="1">
      <alignment horizontal="center" vertical="center"/>
    </xf>
    <xf numFmtId="1" fontId="2" fillId="3" borderId="46" xfId="0" applyNumberFormat="1" applyFont="1" applyFill="1" applyBorder="1" applyAlignment="1">
      <alignment horizontal="center" vertical="center"/>
    </xf>
    <xf numFmtId="49" fontId="2" fillId="4" borderId="0" xfId="0" applyNumberFormat="1" applyFont="1" applyFill="1" applyAlignment="1">
      <alignment horizontal="left" vertical="center"/>
    </xf>
    <xf numFmtId="0" fontId="2" fillId="0" borderId="0" xfId="0" applyFont="1" applyAlignment="1">
      <alignment horizontal="left" vertical="center"/>
    </xf>
    <xf numFmtId="0" fontId="2" fillId="4" borderId="0" xfId="0" applyFont="1" applyFill="1" applyAlignment="1">
      <alignment horizontal="left" vertical="center"/>
    </xf>
    <xf numFmtId="49" fontId="2" fillId="3" borderId="1"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cellXfs>
  <cellStyles count="8">
    <cellStyle name="Hypertextový odkaz" xfId="4" builtinId="8"/>
    <cellStyle name="Normální" xfId="0" builtinId="0"/>
    <cellStyle name="Normální 14" xfId="1" xr:uid="{00000000-0005-0000-0000-000002000000}"/>
    <cellStyle name="Normální 16" xfId="2" xr:uid="{00000000-0005-0000-0000-000003000000}"/>
    <cellStyle name="Normální 2" xfId="6" xr:uid="{00000000-0005-0000-0000-000004000000}"/>
    <cellStyle name="Normální 3" xfId="5" xr:uid="{00000000-0005-0000-0000-000005000000}"/>
    <cellStyle name="Normální 4" xfId="3" xr:uid="{00000000-0005-0000-0000-000006000000}"/>
    <cellStyle name="Procenta 2" xfId="7" xr:uid="{00000000-0005-0000-0000-000007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5" Type="http://schemas.openxmlformats.org/officeDocument/2006/relationships/hyperlink" Target="https://www.whirlpool.cz/w/vestavna-skrinova-mraznicka-whirlpool-bila-barva-afb-18401/859991613710" TargetMode="External"/><Relationship Id="rId4" Type="http://schemas.openxmlformats.org/officeDocument/2006/relationships/hyperlink" Target="https://www.whirlpool.cz/w/vestavna-chladnicka-whirlpool-bila-barva-arz-0051/859991604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59"/>
  <sheetViews>
    <sheetView showGridLines="0" topLeftCell="A7" zoomScaleNormal="100" workbookViewId="0">
      <selection activeCell="R40" sqref="R40"/>
    </sheetView>
  </sheetViews>
  <sheetFormatPr defaultColWidth="9.1796875" defaultRowHeight="12.5"/>
  <cols>
    <col min="1" max="1" width="2.453125" style="83" customWidth="1"/>
    <col min="2" max="2" width="3.1796875" style="83" customWidth="1"/>
    <col min="3" max="3" width="2.7265625" style="83" customWidth="1"/>
    <col min="4" max="4" width="6.81640625" style="83" customWidth="1"/>
    <col min="5" max="5" width="13.54296875" style="83" customWidth="1"/>
    <col min="6" max="6" width="0.54296875" style="83" customWidth="1"/>
    <col min="7" max="7" width="2.54296875" style="83" customWidth="1"/>
    <col min="8" max="8" width="2.7265625" style="83" customWidth="1"/>
    <col min="9" max="9" width="9.7265625" style="83" customWidth="1"/>
    <col min="10" max="10" width="13.54296875" style="83" customWidth="1"/>
    <col min="11" max="11" width="0.7265625" style="83" customWidth="1"/>
    <col min="12" max="12" width="2.453125" style="83" customWidth="1"/>
    <col min="13" max="13" width="2.81640625" style="83" customWidth="1"/>
    <col min="14" max="14" width="2" style="83" customWidth="1"/>
    <col min="15" max="15" width="12.7265625" style="83" customWidth="1"/>
    <col min="16" max="16" width="2.81640625" style="83" customWidth="1"/>
    <col min="17" max="17" width="2" style="83" customWidth="1"/>
    <col min="18" max="18" width="13.54296875" style="83" customWidth="1"/>
    <col min="19" max="19" width="0.54296875" style="83" customWidth="1"/>
    <col min="20" max="16384" width="9.1796875" style="83"/>
  </cols>
  <sheetData>
    <row r="1" spans="1:19" ht="12.75" hidden="1" customHeight="1">
      <c r="A1" s="91"/>
      <c r="B1" s="92"/>
      <c r="C1" s="92"/>
      <c r="D1" s="92"/>
      <c r="E1" s="92"/>
      <c r="F1" s="92"/>
      <c r="G1" s="92"/>
      <c r="H1" s="92"/>
      <c r="I1" s="92"/>
      <c r="J1" s="92"/>
      <c r="K1" s="92"/>
      <c r="L1" s="92"/>
      <c r="M1" s="92"/>
      <c r="N1" s="92"/>
      <c r="O1" s="92"/>
      <c r="P1" s="92"/>
      <c r="Q1" s="92"/>
      <c r="R1" s="92"/>
      <c r="S1" s="93"/>
    </row>
    <row r="2" spans="1:19" ht="23.25" customHeight="1">
      <c r="A2" s="91"/>
      <c r="B2" s="92"/>
      <c r="C2" s="92"/>
      <c r="D2" s="92"/>
      <c r="E2" s="92"/>
      <c r="F2" s="92"/>
      <c r="G2" s="94" t="s">
        <v>188</v>
      </c>
      <c r="H2" s="92"/>
      <c r="I2" s="92"/>
      <c r="J2" s="92"/>
      <c r="K2" s="92"/>
      <c r="L2" s="92"/>
      <c r="M2" s="92"/>
      <c r="N2" s="92"/>
      <c r="O2" s="92"/>
      <c r="P2" s="92"/>
      <c r="Q2" s="92"/>
      <c r="R2" s="92"/>
      <c r="S2" s="93"/>
    </row>
    <row r="3" spans="1:19" ht="12" hidden="1" customHeight="1">
      <c r="A3" s="95"/>
      <c r="B3" s="96"/>
      <c r="C3" s="96"/>
      <c r="D3" s="96"/>
      <c r="E3" s="96"/>
      <c r="F3" s="96"/>
      <c r="G3" s="96"/>
      <c r="H3" s="96"/>
      <c r="I3" s="96"/>
      <c r="J3" s="96"/>
      <c r="K3" s="96"/>
      <c r="L3" s="96"/>
      <c r="M3" s="96"/>
      <c r="N3" s="96"/>
      <c r="O3" s="96"/>
      <c r="P3" s="96"/>
      <c r="Q3" s="96"/>
      <c r="R3" s="96"/>
      <c r="S3" s="97"/>
    </row>
    <row r="4" spans="1:19" ht="8.25" customHeight="1">
      <c r="A4" s="2"/>
      <c r="B4" s="3"/>
      <c r="C4" s="3"/>
      <c r="D4" s="3"/>
      <c r="E4" s="3"/>
      <c r="F4" s="3"/>
      <c r="G4" s="3"/>
      <c r="H4" s="3"/>
      <c r="I4" s="3"/>
      <c r="J4" s="3"/>
      <c r="K4" s="3"/>
      <c r="L4" s="3"/>
      <c r="M4" s="3"/>
      <c r="N4" s="3"/>
      <c r="O4" s="3"/>
      <c r="P4" s="3"/>
      <c r="Q4" s="3"/>
      <c r="R4" s="3"/>
      <c r="S4" s="4"/>
    </row>
    <row r="5" spans="1:19" ht="24" customHeight="1">
      <c r="A5" s="5"/>
      <c r="B5" s="1" t="s">
        <v>0</v>
      </c>
      <c r="C5" s="1"/>
      <c r="D5" s="1"/>
      <c r="E5" s="269" t="s">
        <v>509</v>
      </c>
      <c r="F5" s="270"/>
      <c r="G5" s="270"/>
      <c r="H5" s="270"/>
      <c r="I5" s="270"/>
      <c r="J5" s="271"/>
      <c r="K5" s="1"/>
      <c r="L5" s="1"/>
      <c r="M5" s="1"/>
      <c r="N5" s="1"/>
      <c r="O5" s="1" t="s">
        <v>1</v>
      </c>
      <c r="P5" s="98" t="s">
        <v>2</v>
      </c>
      <c r="Q5" s="99"/>
      <c r="R5" s="6"/>
      <c r="S5" s="7"/>
    </row>
    <row r="6" spans="1:19" ht="17.25" hidden="1" customHeight="1">
      <c r="A6" s="5"/>
      <c r="B6" s="1" t="s">
        <v>3</v>
      </c>
      <c r="C6" s="1"/>
      <c r="D6" s="1"/>
      <c r="E6" s="161" t="s">
        <v>4</v>
      </c>
      <c r="F6" s="162"/>
      <c r="G6" s="162"/>
      <c r="H6" s="162"/>
      <c r="I6" s="162"/>
      <c r="J6" s="163"/>
      <c r="K6" s="1"/>
      <c r="L6" s="1"/>
      <c r="M6" s="1"/>
      <c r="N6" s="1"/>
      <c r="O6" s="1"/>
      <c r="P6" s="100"/>
      <c r="Q6" s="101"/>
      <c r="R6" s="8"/>
      <c r="S6" s="7"/>
    </row>
    <row r="7" spans="1:19" ht="24" customHeight="1">
      <c r="A7" s="5"/>
      <c r="B7" s="1" t="s">
        <v>5</v>
      </c>
      <c r="C7" s="1"/>
      <c r="D7" s="1"/>
      <c r="E7" s="272" t="s">
        <v>510</v>
      </c>
      <c r="F7" s="273"/>
      <c r="G7" s="273"/>
      <c r="H7" s="273"/>
      <c r="I7" s="273"/>
      <c r="J7" s="274"/>
      <c r="K7" s="1"/>
      <c r="L7" s="1"/>
      <c r="M7" s="1"/>
      <c r="N7" s="1"/>
      <c r="O7" s="1" t="s">
        <v>6</v>
      </c>
      <c r="P7" s="100" t="s">
        <v>7</v>
      </c>
      <c r="Q7" s="101"/>
      <c r="R7" s="8"/>
      <c r="S7" s="7"/>
    </row>
    <row r="8" spans="1:19" ht="17.25" hidden="1" customHeight="1">
      <c r="A8" s="5"/>
      <c r="B8" s="1" t="s">
        <v>8</v>
      </c>
      <c r="C8" s="1"/>
      <c r="D8" s="1"/>
      <c r="E8" s="100" t="s">
        <v>2</v>
      </c>
      <c r="F8" s="1"/>
      <c r="G8" s="1"/>
      <c r="H8" s="1"/>
      <c r="I8" s="1"/>
      <c r="J8" s="8"/>
      <c r="K8" s="1"/>
      <c r="L8" s="1"/>
      <c r="M8" s="1"/>
      <c r="N8" s="1"/>
      <c r="O8" s="1"/>
      <c r="P8" s="100"/>
      <c r="Q8" s="101"/>
      <c r="R8" s="8"/>
      <c r="S8" s="7"/>
    </row>
    <row r="9" spans="1:19" ht="24" customHeight="1">
      <c r="A9" s="5"/>
      <c r="B9" s="1" t="s">
        <v>9</v>
      </c>
      <c r="C9" s="1"/>
      <c r="D9" s="1"/>
      <c r="E9" s="275" t="s">
        <v>189</v>
      </c>
      <c r="F9" s="276"/>
      <c r="G9" s="276"/>
      <c r="H9" s="276"/>
      <c r="I9" s="276"/>
      <c r="J9" s="277"/>
      <c r="K9" s="1"/>
      <c r="L9" s="1"/>
      <c r="M9" s="1"/>
      <c r="N9" s="1"/>
      <c r="O9" s="1" t="s">
        <v>10</v>
      </c>
      <c r="P9" s="278" t="s">
        <v>7</v>
      </c>
      <c r="Q9" s="279"/>
      <c r="R9" s="280"/>
      <c r="S9" s="7"/>
    </row>
    <row r="10" spans="1:19" ht="17.25" hidden="1" customHeight="1">
      <c r="A10" s="5"/>
      <c r="B10" s="1" t="s">
        <v>11</v>
      </c>
      <c r="C10" s="1"/>
      <c r="D10" s="1"/>
      <c r="E10" s="1" t="s">
        <v>2</v>
      </c>
      <c r="F10" s="1"/>
      <c r="G10" s="1"/>
      <c r="H10" s="1"/>
      <c r="I10" s="1"/>
      <c r="J10" s="1"/>
      <c r="K10" s="1"/>
      <c r="L10" s="1"/>
      <c r="M10" s="1"/>
      <c r="N10" s="1"/>
      <c r="O10" s="1"/>
      <c r="P10" s="101"/>
      <c r="Q10" s="101"/>
      <c r="R10" s="1"/>
      <c r="S10" s="7"/>
    </row>
    <row r="11" spans="1:19" ht="17.25" hidden="1" customHeight="1">
      <c r="A11" s="5"/>
      <c r="B11" s="1" t="s">
        <v>12</v>
      </c>
      <c r="C11" s="1"/>
      <c r="D11" s="1"/>
      <c r="E11" s="1" t="s">
        <v>2</v>
      </c>
      <c r="F11" s="1"/>
      <c r="G11" s="1"/>
      <c r="H11" s="1"/>
      <c r="I11" s="1"/>
      <c r="J11" s="1"/>
      <c r="K11" s="1"/>
      <c r="L11" s="1"/>
      <c r="M11" s="1"/>
      <c r="N11" s="1"/>
      <c r="O11" s="1"/>
      <c r="P11" s="101"/>
      <c r="Q11" s="101"/>
      <c r="R11" s="1"/>
      <c r="S11" s="7"/>
    </row>
    <row r="12" spans="1:19" ht="17.25" hidden="1" customHeight="1">
      <c r="A12" s="5"/>
      <c r="B12" s="1" t="s">
        <v>13</v>
      </c>
      <c r="C12" s="1"/>
      <c r="D12" s="1"/>
      <c r="E12" s="1" t="s">
        <v>2</v>
      </c>
      <c r="F12" s="1"/>
      <c r="G12" s="1"/>
      <c r="H12" s="1"/>
      <c r="I12" s="1"/>
      <c r="J12" s="1"/>
      <c r="K12" s="1"/>
      <c r="L12" s="1"/>
      <c r="M12" s="1"/>
      <c r="N12" s="1"/>
      <c r="O12" s="1"/>
      <c r="P12" s="101"/>
      <c r="Q12" s="101"/>
      <c r="R12" s="1"/>
      <c r="S12" s="7"/>
    </row>
    <row r="13" spans="1:19" ht="17.25" hidden="1" customHeight="1">
      <c r="A13" s="5"/>
      <c r="B13" s="1"/>
      <c r="C13" s="1"/>
      <c r="D13" s="1"/>
      <c r="E13" s="1" t="s">
        <v>2</v>
      </c>
      <c r="F13" s="1"/>
      <c r="G13" s="1"/>
      <c r="H13" s="1"/>
      <c r="I13" s="1"/>
      <c r="J13" s="1"/>
      <c r="K13" s="1"/>
      <c r="L13" s="1"/>
      <c r="M13" s="1"/>
      <c r="N13" s="1"/>
      <c r="O13" s="1"/>
      <c r="P13" s="101"/>
      <c r="Q13" s="101"/>
      <c r="R13" s="1"/>
      <c r="S13" s="7"/>
    </row>
    <row r="14" spans="1:19" ht="17.25" hidden="1" customHeight="1">
      <c r="A14" s="5"/>
      <c r="B14" s="1"/>
      <c r="C14" s="1"/>
      <c r="D14" s="1"/>
      <c r="E14" s="1" t="s">
        <v>2</v>
      </c>
      <c r="F14" s="1"/>
      <c r="G14" s="1"/>
      <c r="H14" s="1"/>
      <c r="I14" s="1"/>
      <c r="J14" s="1"/>
      <c r="K14" s="1"/>
      <c r="L14" s="1"/>
      <c r="M14" s="1"/>
      <c r="N14" s="1"/>
      <c r="O14" s="1"/>
      <c r="P14" s="101"/>
      <c r="Q14" s="101"/>
      <c r="R14" s="1"/>
      <c r="S14" s="7"/>
    </row>
    <row r="15" spans="1:19" ht="17.25" hidden="1" customHeight="1">
      <c r="A15" s="5"/>
      <c r="B15" s="1"/>
      <c r="C15" s="1"/>
      <c r="D15" s="1"/>
      <c r="E15" s="1" t="s">
        <v>2</v>
      </c>
      <c r="F15" s="1"/>
      <c r="G15" s="1"/>
      <c r="H15" s="1"/>
      <c r="I15" s="1"/>
      <c r="J15" s="1"/>
      <c r="K15" s="1"/>
      <c r="L15" s="1"/>
      <c r="M15" s="1"/>
      <c r="N15" s="1"/>
      <c r="O15" s="1"/>
      <c r="P15" s="101"/>
      <c r="Q15" s="101"/>
      <c r="R15" s="1"/>
      <c r="S15" s="7"/>
    </row>
    <row r="16" spans="1:19" ht="17.25" hidden="1" customHeight="1">
      <c r="A16" s="5"/>
      <c r="B16" s="1"/>
      <c r="C16" s="1"/>
      <c r="D16" s="1"/>
      <c r="E16" s="1" t="s">
        <v>2</v>
      </c>
      <c r="F16" s="1"/>
      <c r="G16" s="1"/>
      <c r="H16" s="1"/>
      <c r="I16" s="1"/>
      <c r="J16" s="1"/>
      <c r="K16" s="1"/>
      <c r="L16" s="1"/>
      <c r="M16" s="1"/>
      <c r="N16" s="1"/>
      <c r="O16" s="1"/>
      <c r="P16" s="101"/>
      <c r="Q16" s="101"/>
      <c r="R16" s="1"/>
      <c r="S16" s="7"/>
    </row>
    <row r="17" spans="1:19" ht="17.25" hidden="1" customHeight="1">
      <c r="A17" s="5"/>
      <c r="B17" s="1"/>
      <c r="C17" s="1"/>
      <c r="D17" s="1"/>
      <c r="E17" s="1" t="s">
        <v>2</v>
      </c>
      <c r="F17" s="1"/>
      <c r="G17" s="1"/>
      <c r="H17" s="1"/>
      <c r="I17" s="1"/>
      <c r="J17" s="1"/>
      <c r="K17" s="1"/>
      <c r="L17" s="1"/>
      <c r="M17" s="1"/>
      <c r="N17" s="1"/>
      <c r="O17" s="1"/>
      <c r="P17" s="101"/>
      <c r="Q17" s="101"/>
      <c r="R17" s="1"/>
      <c r="S17" s="7"/>
    </row>
    <row r="18" spans="1:19" ht="17.25" hidden="1" customHeight="1">
      <c r="A18" s="5"/>
      <c r="B18" s="1"/>
      <c r="C18" s="1"/>
      <c r="D18" s="1"/>
      <c r="E18" s="1" t="s">
        <v>2</v>
      </c>
      <c r="F18" s="1"/>
      <c r="G18" s="1"/>
      <c r="H18" s="1"/>
      <c r="I18" s="1"/>
      <c r="J18" s="1"/>
      <c r="K18" s="1"/>
      <c r="L18" s="1"/>
      <c r="M18" s="1"/>
      <c r="N18" s="1"/>
      <c r="O18" s="1"/>
      <c r="P18" s="101"/>
      <c r="Q18" s="101"/>
      <c r="R18" s="1"/>
      <c r="S18" s="7"/>
    </row>
    <row r="19" spans="1:19" ht="17.25" hidden="1" customHeight="1">
      <c r="A19" s="5"/>
      <c r="B19" s="1"/>
      <c r="C19" s="1"/>
      <c r="D19" s="1"/>
      <c r="E19" s="1" t="s">
        <v>2</v>
      </c>
      <c r="F19" s="1"/>
      <c r="G19" s="1"/>
      <c r="H19" s="1"/>
      <c r="I19" s="1"/>
      <c r="J19" s="1"/>
      <c r="K19" s="1"/>
      <c r="L19" s="1"/>
      <c r="M19" s="1"/>
      <c r="N19" s="1"/>
      <c r="O19" s="1"/>
      <c r="P19" s="101"/>
      <c r="Q19" s="101"/>
      <c r="R19" s="1"/>
      <c r="S19" s="7"/>
    </row>
    <row r="20" spans="1:19" ht="17.25" hidden="1" customHeight="1">
      <c r="A20" s="5"/>
      <c r="B20" s="1"/>
      <c r="C20" s="1"/>
      <c r="D20" s="1"/>
      <c r="E20" s="1" t="s">
        <v>2</v>
      </c>
      <c r="F20" s="1"/>
      <c r="G20" s="1"/>
      <c r="H20" s="1"/>
      <c r="I20" s="1"/>
      <c r="J20" s="1"/>
      <c r="K20" s="1"/>
      <c r="L20" s="1"/>
      <c r="M20" s="1"/>
      <c r="N20" s="1"/>
      <c r="O20" s="1"/>
      <c r="P20" s="101"/>
      <c r="Q20" s="101"/>
      <c r="R20" s="1"/>
      <c r="S20" s="7"/>
    </row>
    <row r="21" spans="1:19" ht="17.25" hidden="1" customHeight="1">
      <c r="A21" s="5"/>
      <c r="B21" s="1"/>
      <c r="C21" s="1"/>
      <c r="D21" s="1"/>
      <c r="E21" s="1" t="s">
        <v>2</v>
      </c>
      <c r="F21" s="1"/>
      <c r="G21" s="1"/>
      <c r="H21" s="1"/>
      <c r="I21" s="1"/>
      <c r="J21" s="1"/>
      <c r="K21" s="1"/>
      <c r="L21" s="1"/>
      <c r="M21" s="1"/>
      <c r="N21" s="1"/>
      <c r="O21" s="1"/>
      <c r="P21" s="101"/>
      <c r="Q21" s="101"/>
      <c r="R21" s="1"/>
      <c r="S21" s="7"/>
    </row>
    <row r="22" spans="1:19" ht="17.25" hidden="1" customHeight="1">
      <c r="A22" s="5"/>
      <c r="B22" s="1"/>
      <c r="C22" s="1"/>
      <c r="D22" s="1"/>
      <c r="E22" s="1" t="s">
        <v>2</v>
      </c>
      <c r="F22" s="1"/>
      <c r="G22" s="1"/>
      <c r="H22" s="1"/>
      <c r="I22" s="1"/>
      <c r="J22" s="1"/>
      <c r="K22" s="1"/>
      <c r="L22" s="1"/>
      <c r="M22" s="1"/>
      <c r="N22" s="1"/>
      <c r="O22" s="1"/>
      <c r="P22" s="101"/>
      <c r="Q22" s="101"/>
      <c r="R22" s="1"/>
      <c r="S22" s="7"/>
    </row>
    <row r="23" spans="1:19" ht="17.25" hidden="1" customHeight="1">
      <c r="A23" s="5"/>
      <c r="B23" s="1"/>
      <c r="C23" s="1"/>
      <c r="D23" s="1"/>
      <c r="E23" s="1" t="s">
        <v>2</v>
      </c>
      <c r="F23" s="1"/>
      <c r="G23" s="1"/>
      <c r="H23" s="1"/>
      <c r="I23" s="1"/>
      <c r="J23" s="1"/>
      <c r="K23" s="1"/>
      <c r="L23" s="1"/>
      <c r="M23" s="1"/>
      <c r="N23" s="1"/>
      <c r="O23" s="1"/>
      <c r="P23" s="101"/>
      <c r="Q23" s="101"/>
      <c r="R23" s="1"/>
      <c r="S23" s="7"/>
    </row>
    <row r="24" spans="1:19" ht="17.25" hidden="1" customHeight="1">
      <c r="A24" s="5"/>
      <c r="B24" s="1"/>
      <c r="C24" s="1"/>
      <c r="D24" s="1"/>
      <c r="E24" s="1" t="s">
        <v>2</v>
      </c>
      <c r="F24" s="1"/>
      <c r="G24" s="1"/>
      <c r="H24" s="1"/>
      <c r="I24" s="1"/>
      <c r="J24" s="1"/>
      <c r="K24" s="1"/>
      <c r="L24" s="1"/>
      <c r="M24" s="1"/>
      <c r="N24" s="1"/>
      <c r="O24" s="1"/>
      <c r="P24" s="101"/>
      <c r="Q24" s="101"/>
      <c r="R24" s="1"/>
      <c r="S24" s="7"/>
    </row>
    <row r="25" spans="1:19" ht="17.899999999999999" customHeight="1">
      <c r="A25" s="5"/>
      <c r="B25" s="1"/>
      <c r="C25" s="1"/>
      <c r="D25" s="1"/>
      <c r="E25" s="1"/>
      <c r="F25" s="1"/>
      <c r="G25" s="1"/>
      <c r="H25" s="1"/>
      <c r="I25" s="1"/>
      <c r="J25" s="1"/>
      <c r="K25" s="1"/>
      <c r="L25" s="1"/>
      <c r="M25" s="1"/>
      <c r="N25" s="1"/>
      <c r="O25" s="1" t="s">
        <v>14</v>
      </c>
      <c r="P25" s="1" t="s">
        <v>15</v>
      </c>
      <c r="Q25" s="1"/>
      <c r="R25" s="1"/>
      <c r="S25" s="7"/>
    </row>
    <row r="26" spans="1:19" ht="21" customHeight="1">
      <c r="A26" s="5"/>
      <c r="B26" s="1" t="s">
        <v>16</v>
      </c>
      <c r="C26" s="1"/>
      <c r="D26" s="1"/>
      <c r="E26" s="282" t="s">
        <v>510</v>
      </c>
      <c r="F26" s="283"/>
      <c r="G26" s="283"/>
      <c r="H26" s="283"/>
      <c r="I26" s="283"/>
      <c r="J26" s="284"/>
      <c r="K26" s="1"/>
      <c r="L26" s="1"/>
      <c r="M26" s="1"/>
      <c r="N26" s="1"/>
      <c r="O26" s="102">
        <v>832375</v>
      </c>
      <c r="P26" s="103" t="s">
        <v>7</v>
      </c>
      <c r="Q26" s="104"/>
      <c r="R26" s="10"/>
      <c r="S26" s="7"/>
    </row>
    <row r="27" spans="1:19" ht="17.899999999999999" customHeight="1">
      <c r="A27" s="5"/>
      <c r="B27" s="1" t="s">
        <v>17</v>
      </c>
      <c r="C27" s="1"/>
      <c r="D27" s="1"/>
      <c r="E27" s="100" t="s">
        <v>311</v>
      </c>
      <c r="F27" s="1"/>
      <c r="G27" s="1"/>
      <c r="H27" s="1"/>
      <c r="I27" s="1"/>
      <c r="J27" s="8"/>
      <c r="K27" s="1"/>
      <c r="L27" s="1"/>
      <c r="M27" s="1"/>
      <c r="N27" s="1"/>
      <c r="O27" s="102" t="s">
        <v>7</v>
      </c>
      <c r="P27" s="103" t="s">
        <v>7</v>
      </c>
      <c r="Q27" s="104"/>
      <c r="R27" s="10"/>
      <c r="S27" s="7"/>
    </row>
    <row r="28" spans="1:19" ht="17.899999999999999" customHeight="1">
      <c r="A28" s="5"/>
      <c r="B28" s="1" t="s">
        <v>18</v>
      </c>
      <c r="C28" s="1"/>
      <c r="D28" s="1"/>
      <c r="E28" s="100" t="s">
        <v>2</v>
      </c>
      <c r="F28" s="1"/>
      <c r="G28" s="1"/>
      <c r="H28" s="1"/>
      <c r="I28" s="1"/>
      <c r="J28" s="8"/>
      <c r="K28" s="1"/>
      <c r="L28" s="1"/>
      <c r="M28" s="1"/>
      <c r="N28" s="1"/>
      <c r="O28" s="102" t="s">
        <v>7</v>
      </c>
      <c r="P28" s="103" t="s">
        <v>7</v>
      </c>
      <c r="Q28" s="104"/>
      <c r="R28" s="10"/>
      <c r="S28" s="7"/>
    </row>
    <row r="29" spans="1:19" ht="17.899999999999999" customHeight="1">
      <c r="A29" s="5"/>
      <c r="B29" s="1"/>
      <c r="C29" s="1"/>
      <c r="D29" s="1"/>
      <c r="E29" s="105" t="s">
        <v>7</v>
      </c>
      <c r="F29" s="11"/>
      <c r="G29" s="11"/>
      <c r="H29" s="11"/>
      <c r="I29" s="11"/>
      <c r="J29" s="12"/>
      <c r="K29" s="1"/>
      <c r="L29" s="1"/>
      <c r="M29" s="1"/>
      <c r="N29" s="1"/>
      <c r="O29" s="101"/>
      <c r="P29" s="101"/>
      <c r="Q29" s="101"/>
      <c r="R29" s="1"/>
      <c r="S29" s="7"/>
    </row>
    <row r="30" spans="1:19" ht="17.899999999999999" customHeight="1">
      <c r="A30" s="5"/>
      <c r="B30" s="1"/>
      <c r="C30" s="1"/>
      <c r="D30" s="1"/>
      <c r="E30" s="101" t="s">
        <v>19</v>
      </c>
      <c r="F30" s="1"/>
      <c r="G30" s="1" t="s">
        <v>20</v>
      </c>
      <c r="H30" s="1"/>
      <c r="I30" s="1"/>
      <c r="J30" s="1"/>
      <c r="K30" s="1"/>
      <c r="L30" s="1"/>
      <c r="M30" s="1"/>
      <c r="N30" s="1"/>
      <c r="O30" s="101" t="s">
        <v>21</v>
      </c>
      <c r="P30" s="101"/>
      <c r="Q30" s="101"/>
      <c r="R30" s="13"/>
      <c r="S30" s="7"/>
    </row>
    <row r="31" spans="1:19" ht="17.899999999999999" customHeight="1">
      <c r="A31" s="5"/>
      <c r="B31" s="1"/>
      <c r="C31" s="1"/>
      <c r="D31" s="1"/>
      <c r="E31" s="102" t="s">
        <v>7</v>
      </c>
      <c r="F31" s="1"/>
      <c r="G31" s="103" t="s">
        <v>311</v>
      </c>
      <c r="H31" s="14"/>
      <c r="I31" s="106"/>
      <c r="J31" s="1"/>
      <c r="K31" s="1"/>
      <c r="L31" s="1"/>
      <c r="M31" s="1"/>
      <c r="N31" s="1"/>
      <c r="O31" s="107" t="s">
        <v>511</v>
      </c>
      <c r="P31" s="101"/>
      <c r="Q31" s="101"/>
      <c r="R31" s="13"/>
      <c r="S31" s="7"/>
    </row>
    <row r="32" spans="1:19" ht="8.25" customHeight="1">
      <c r="A32" s="15"/>
      <c r="B32" s="16"/>
      <c r="C32" s="16"/>
      <c r="D32" s="16"/>
      <c r="E32" s="16"/>
      <c r="F32" s="16"/>
      <c r="G32" s="16"/>
      <c r="H32" s="16"/>
      <c r="I32" s="16"/>
      <c r="J32" s="16"/>
      <c r="K32" s="16"/>
      <c r="L32" s="16"/>
      <c r="M32" s="16"/>
      <c r="N32" s="16"/>
      <c r="O32" s="16"/>
      <c r="P32" s="16"/>
      <c r="Q32" s="16"/>
      <c r="R32" s="16"/>
      <c r="S32" s="17"/>
    </row>
    <row r="33" spans="1:19" ht="20.25" customHeight="1">
      <c r="A33" s="18"/>
      <c r="B33" s="19"/>
      <c r="C33" s="19"/>
      <c r="D33" s="19"/>
      <c r="E33" s="20" t="s">
        <v>22</v>
      </c>
      <c r="F33" s="19"/>
      <c r="G33" s="19"/>
      <c r="H33" s="19"/>
      <c r="I33" s="19"/>
      <c r="J33" s="19"/>
      <c r="K33" s="19"/>
      <c r="L33" s="19"/>
      <c r="M33" s="19"/>
      <c r="N33" s="19"/>
      <c r="O33" s="19"/>
      <c r="P33" s="19"/>
      <c r="Q33" s="19"/>
      <c r="R33" s="19"/>
      <c r="S33" s="21"/>
    </row>
    <row r="34" spans="1:19" ht="20.25" customHeight="1">
      <c r="A34" s="22" t="s">
        <v>23</v>
      </c>
      <c r="B34" s="23"/>
      <c r="C34" s="23"/>
      <c r="D34" s="24"/>
      <c r="E34" s="25" t="s">
        <v>24</v>
      </c>
      <c r="F34" s="24"/>
      <c r="G34" s="25" t="s">
        <v>25</v>
      </c>
      <c r="H34" s="23"/>
      <c r="I34" s="24"/>
      <c r="J34" s="25" t="s">
        <v>26</v>
      </c>
      <c r="K34" s="23"/>
      <c r="L34" s="25" t="s">
        <v>27</v>
      </c>
      <c r="M34" s="23"/>
      <c r="N34" s="23"/>
      <c r="O34" s="24"/>
      <c r="P34" s="25" t="s">
        <v>28</v>
      </c>
      <c r="Q34" s="23"/>
      <c r="R34" s="23"/>
      <c r="S34" s="26"/>
    </row>
    <row r="35" spans="1:19" ht="20.25" customHeight="1">
      <c r="A35" s="108"/>
      <c r="B35" s="109"/>
      <c r="C35" s="109"/>
      <c r="D35" s="110">
        <v>0</v>
      </c>
      <c r="E35" s="111">
        <f>IF(D35=0,0,R49/D35)</f>
        <v>0</v>
      </c>
      <c r="F35" s="112"/>
      <c r="G35" s="113"/>
      <c r="H35" s="109"/>
      <c r="I35" s="110">
        <v>0</v>
      </c>
      <c r="J35" s="111">
        <f>IF(I35=0,0,R49/I35)</f>
        <v>0</v>
      </c>
      <c r="K35" s="114"/>
      <c r="L35" s="113"/>
      <c r="M35" s="109"/>
      <c r="N35" s="109"/>
      <c r="O35" s="110">
        <v>0</v>
      </c>
      <c r="P35" s="113"/>
      <c r="Q35" s="109"/>
      <c r="R35" s="115">
        <f>IF(O35=0,0,R49/O35)</f>
        <v>0</v>
      </c>
      <c r="S35" s="116"/>
    </row>
    <row r="36" spans="1:19" ht="20.25" customHeight="1">
      <c r="A36" s="18"/>
      <c r="B36" s="19"/>
      <c r="C36" s="19"/>
      <c r="D36" s="19"/>
      <c r="E36" s="20" t="s">
        <v>29</v>
      </c>
      <c r="F36" s="19"/>
      <c r="G36" s="19"/>
      <c r="H36" s="19"/>
      <c r="I36" s="19"/>
      <c r="J36" s="27" t="s">
        <v>30</v>
      </c>
      <c r="K36" s="19"/>
      <c r="L36" s="19"/>
      <c r="M36" s="19"/>
      <c r="N36" s="19"/>
      <c r="O36" s="19"/>
      <c r="P36" s="19"/>
      <c r="Q36" s="19"/>
      <c r="R36" s="19"/>
      <c r="S36" s="21"/>
    </row>
    <row r="37" spans="1:19" ht="20.25" customHeight="1">
      <c r="A37" s="28" t="s">
        <v>31</v>
      </c>
      <c r="B37" s="29"/>
      <c r="C37" s="30" t="s">
        <v>32</v>
      </c>
      <c r="D37" s="31"/>
      <c r="E37" s="31"/>
      <c r="F37" s="32"/>
      <c r="G37" s="28" t="s">
        <v>33</v>
      </c>
      <c r="H37" s="33"/>
      <c r="I37" s="30" t="s">
        <v>34</v>
      </c>
      <c r="J37" s="31"/>
      <c r="K37" s="31"/>
      <c r="L37" s="28" t="s">
        <v>35</v>
      </c>
      <c r="M37" s="33"/>
      <c r="N37" s="30" t="s">
        <v>36</v>
      </c>
      <c r="O37" s="31"/>
      <c r="P37" s="31"/>
      <c r="Q37" s="31"/>
      <c r="R37" s="31"/>
      <c r="S37" s="32"/>
    </row>
    <row r="38" spans="1:19" ht="20.25" customHeight="1">
      <c r="A38" s="34">
        <v>1</v>
      </c>
      <c r="B38" s="35" t="s">
        <v>37</v>
      </c>
      <c r="C38" s="6"/>
      <c r="D38" s="36"/>
      <c r="E38" s="117">
        <f>Rekapitulace!C14</f>
        <v>0</v>
      </c>
      <c r="F38" s="37"/>
      <c r="G38" s="34">
        <v>10</v>
      </c>
      <c r="H38" s="38" t="s">
        <v>38</v>
      </c>
      <c r="I38" s="10"/>
      <c r="J38" s="118">
        <v>0</v>
      </c>
      <c r="K38" s="119"/>
      <c r="L38" s="34">
        <v>14</v>
      </c>
      <c r="M38" s="103" t="s">
        <v>39</v>
      </c>
      <c r="N38" s="14"/>
      <c r="O38" s="14"/>
      <c r="P38" s="120" t="str">
        <f>M51</f>
        <v>21</v>
      </c>
      <c r="Q38" s="121" t="s">
        <v>41</v>
      </c>
      <c r="R38" s="117">
        <f>(E38+E40+E42)*0.025</f>
        <v>0</v>
      </c>
      <c r="S38" s="39"/>
    </row>
    <row r="39" spans="1:19" ht="20.25" customHeight="1">
      <c r="A39" s="34">
        <v>2</v>
      </c>
      <c r="B39" s="40"/>
      <c r="C39" s="12"/>
      <c r="D39" s="36"/>
      <c r="E39" s="117"/>
      <c r="F39" s="37"/>
      <c r="G39" s="34">
        <v>11</v>
      </c>
      <c r="H39" s="1" t="s">
        <v>42</v>
      </c>
      <c r="I39" s="36"/>
      <c r="J39" s="118">
        <v>0</v>
      </c>
      <c r="K39" s="119"/>
      <c r="L39" s="34">
        <v>15</v>
      </c>
      <c r="M39" s="103" t="s">
        <v>210</v>
      </c>
      <c r="N39" s="14"/>
      <c r="O39" s="14"/>
      <c r="P39" s="120" t="str">
        <f>M51</f>
        <v>21</v>
      </c>
      <c r="Q39" s="121" t="s">
        <v>41</v>
      </c>
      <c r="R39" s="117">
        <v>0</v>
      </c>
      <c r="S39" s="39"/>
    </row>
    <row r="40" spans="1:19" ht="20.25" customHeight="1">
      <c r="A40" s="34">
        <v>3</v>
      </c>
      <c r="B40" s="35" t="s">
        <v>43</v>
      </c>
      <c r="C40" s="6"/>
      <c r="D40" s="36"/>
      <c r="E40" s="117">
        <f>Rekapitulace!C19</f>
        <v>0</v>
      </c>
      <c r="F40" s="37"/>
      <c r="G40" s="34">
        <v>12</v>
      </c>
      <c r="H40" s="38" t="s">
        <v>44</v>
      </c>
      <c r="I40" s="10"/>
      <c r="J40" s="118">
        <v>0</v>
      </c>
      <c r="K40" s="119"/>
      <c r="L40" s="34">
        <v>16</v>
      </c>
      <c r="M40" s="103" t="s">
        <v>45</v>
      </c>
      <c r="N40" s="14"/>
      <c r="O40" s="14"/>
      <c r="P40" s="120" t="str">
        <f>M51</f>
        <v>21</v>
      </c>
      <c r="Q40" s="121" t="s">
        <v>41</v>
      </c>
      <c r="R40" s="117">
        <v>0</v>
      </c>
      <c r="S40" s="39"/>
    </row>
    <row r="41" spans="1:19" ht="20.25" customHeight="1">
      <c r="A41" s="34">
        <v>4</v>
      </c>
      <c r="B41" s="40"/>
      <c r="C41" s="12"/>
      <c r="D41" s="36"/>
      <c r="E41" s="117"/>
      <c r="F41" s="37"/>
      <c r="G41" s="34"/>
      <c r="H41" s="38"/>
      <c r="I41" s="10"/>
      <c r="J41" s="118"/>
      <c r="K41" s="119"/>
      <c r="L41" s="34">
        <v>17</v>
      </c>
      <c r="M41" s="103" t="s">
        <v>46</v>
      </c>
      <c r="N41" s="14"/>
      <c r="O41" s="14"/>
      <c r="P41" s="120" t="str">
        <f>M51</f>
        <v>21</v>
      </c>
      <c r="Q41" s="121" t="s">
        <v>41</v>
      </c>
      <c r="R41" s="117">
        <f>(E38+E40+E42)*0.04</f>
        <v>0</v>
      </c>
      <c r="S41" s="39"/>
    </row>
    <row r="42" spans="1:19" ht="20.25" customHeight="1">
      <c r="A42" s="34">
        <v>5</v>
      </c>
      <c r="B42" s="35" t="s">
        <v>209</v>
      </c>
      <c r="C42" s="6"/>
      <c r="D42" s="36"/>
      <c r="E42" s="117">
        <f>Rekapitulace!C24</f>
        <v>0</v>
      </c>
      <c r="F42" s="71"/>
      <c r="G42" s="41"/>
      <c r="H42" s="14"/>
      <c r="I42" s="10"/>
      <c r="J42" s="122"/>
      <c r="K42" s="123"/>
      <c r="L42" s="34">
        <v>18</v>
      </c>
      <c r="M42" s="103" t="s">
        <v>47</v>
      </c>
      <c r="N42" s="14"/>
      <c r="O42" s="14"/>
      <c r="P42" s="120">
        <f>M53</f>
        <v>0</v>
      </c>
      <c r="Q42" s="121" t="s">
        <v>41</v>
      </c>
      <c r="R42" s="117">
        <v>0</v>
      </c>
      <c r="S42" s="7"/>
    </row>
    <row r="43" spans="1:19" ht="20.25" customHeight="1">
      <c r="A43" s="34">
        <v>6</v>
      </c>
      <c r="B43" s="40"/>
      <c r="C43" s="12"/>
      <c r="D43" s="36"/>
      <c r="E43" s="117"/>
      <c r="F43" s="71"/>
      <c r="G43" s="41"/>
      <c r="H43" s="14"/>
      <c r="I43" s="10"/>
      <c r="J43" s="122"/>
      <c r="K43" s="123"/>
      <c r="L43" s="34">
        <v>19</v>
      </c>
      <c r="M43" s="38" t="s">
        <v>48</v>
      </c>
      <c r="N43" s="14"/>
      <c r="O43" s="14"/>
      <c r="P43" s="14"/>
      <c r="Q43" s="10"/>
      <c r="R43" s="117">
        <v>0</v>
      </c>
      <c r="S43" s="7"/>
    </row>
    <row r="44" spans="1:19" ht="20.25" customHeight="1">
      <c r="A44" s="34">
        <v>7</v>
      </c>
      <c r="B44" s="35" t="s">
        <v>203</v>
      </c>
      <c r="C44" s="6"/>
      <c r="D44" s="36"/>
      <c r="E44" s="117">
        <f>Rekapitulace!C28</f>
        <v>0</v>
      </c>
      <c r="F44" s="71"/>
      <c r="G44" s="41"/>
      <c r="H44" s="14"/>
      <c r="I44" s="10"/>
      <c r="J44" s="122"/>
      <c r="K44" s="123"/>
      <c r="L44" s="34"/>
      <c r="M44" s="38"/>
      <c r="N44" s="14"/>
      <c r="O44" s="14"/>
      <c r="P44" s="14"/>
      <c r="Q44" s="10"/>
      <c r="R44" s="117"/>
      <c r="S44" s="7"/>
    </row>
    <row r="45" spans="1:19" ht="20.25" customHeight="1">
      <c r="A45" s="34">
        <v>8</v>
      </c>
      <c r="B45" s="40"/>
      <c r="C45" s="12"/>
      <c r="D45" s="36"/>
      <c r="E45" s="117"/>
      <c r="F45" s="71"/>
      <c r="G45" s="41"/>
      <c r="H45" s="14"/>
      <c r="I45" s="10"/>
      <c r="J45" s="123"/>
      <c r="K45" s="123"/>
      <c r="L45" s="34"/>
      <c r="M45" s="38"/>
      <c r="N45" s="14"/>
      <c r="O45" s="14"/>
      <c r="P45" s="14"/>
      <c r="Q45" s="10"/>
      <c r="R45" s="117"/>
      <c r="S45" s="7"/>
    </row>
    <row r="46" spans="1:19" ht="20.25" customHeight="1">
      <c r="A46" s="34">
        <v>9</v>
      </c>
      <c r="B46" s="42" t="s">
        <v>204</v>
      </c>
      <c r="C46" s="14"/>
      <c r="D46" s="10"/>
      <c r="E46" s="124">
        <f>SUM(E38:E45)</f>
        <v>0</v>
      </c>
      <c r="F46" s="43"/>
      <c r="G46" s="34">
        <v>13</v>
      </c>
      <c r="H46" s="42" t="s">
        <v>205</v>
      </c>
      <c r="I46" s="10"/>
      <c r="J46" s="125">
        <f>SUM(J38:J41)</f>
        <v>0</v>
      </c>
      <c r="K46" s="126"/>
      <c r="L46" s="34">
        <v>20</v>
      </c>
      <c r="M46" s="35" t="s">
        <v>206</v>
      </c>
      <c r="N46" s="9"/>
      <c r="O46" s="9"/>
      <c r="P46" s="9"/>
      <c r="Q46" s="44"/>
      <c r="R46" s="124">
        <f>SUM(R38:R43)</f>
        <v>0</v>
      </c>
      <c r="S46" s="21"/>
    </row>
    <row r="47" spans="1:19" ht="20.25" customHeight="1">
      <c r="A47" s="45">
        <v>21</v>
      </c>
      <c r="B47" s="46" t="s">
        <v>49</v>
      </c>
      <c r="C47" s="47"/>
      <c r="D47" s="48"/>
      <c r="E47" s="127">
        <v>0</v>
      </c>
      <c r="F47" s="49"/>
      <c r="G47" s="45">
        <v>22</v>
      </c>
      <c r="H47" s="46" t="s">
        <v>50</v>
      </c>
      <c r="I47" s="48"/>
      <c r="J47" s="128">
        <f>(E38+E40+E42)*0.02</f>
        <v>0</v>
      </c>
      <c r="K47" s="129" t="str">
        <f>M51</f>
        <v>21</v>
      </c>
      <c r="L47" s="45">
        <v>23</v>
      </c>
      <c r="M47" s="46" t="s">
        <v>51</v>
      </c>
      <c r="N47" s="47"/>
      <c r="O47" s="47"/>
      <c r="P47" s="47"/>
      <c r="Q47" s="48"/>
      <c r="R47" s="127">
        <v>0</v>
      </c>
      <c r="S47" s="17"/>
    </row>
    <row r="48" spans="1:19" ht="20.25" customHeight="1">
      <c r="A48" s="50" t="s">
        <v>17</v>
      </c>
      <c r="B48" s="3"/>
      <c r="C48" s="3"/>
      <c r="D48" s="3"/>
      <c r="E48" s="3"/>
      <c r="F48" s="51"/>
      <c r="G48" s="52"/>
      <c r="H48" s="3"/>
      <c r="I48" s="3"/>
      <c r="J48" s="3"/>
      <c r="K48" s="3"/>
      <c r="L48" s="53" t="s">
        <v>52</v>
      </c>
      <c r="M48" s="24"/>
      <c r="N48" s="30" t="s">
        <v>53</v>
      </c>
      <c r="O48" s="23"/>
      <c r="P48" s="23"/>
      <c r="Q48" s="23"/>
      <c r="R48" s="23"/>
      <c r="S48" s="26"/>
    </row>
    <row r="49" spans="1:19" ht="20.25" customHeight="1">
      <c r="A49" s="5"/>
      <c r="B49" s="1"/>
      <c r="C49" s="1"/>
      <c r="D49" s="1"/>
      <c r="E49" s="1"/>
      <c r="F49" s="8"/>
      <c r="G49" s="54"/>
      <c r="H49" s="1"/>
      <c r="I49" s="1"/>
      <c r="J49" s="1"/>
      <c r="K49" s="1"/>
      <c r="L49" s="34">
        <v>24</v>
      </c>
      <c r="M49" s="38" t="s">
        <v>207</v>
      </c>
      <c r="N49" s="14"/>
      <c r="O49" s="14"/>
      <c r="P49" s="14"/>
      <c r="Q49" s="39"/>
      <c r="R49" s="124">
        <f>ROUND(E46+J46+R46+E47+J47+R47,2)</f>
        <v>0</v>
      </c>
      <c r="S49" s="55">
        <f>E46+J46+R46+E47+J47+R47</f>
        <v>0</v>
      </c>
    </row>
    <row r="50" spans="1:19" ht="20.25" customHeight="1">
      <c r="A50" s="56" t="s">
        <v>54</v>
      </c>
      <c r="B50" s="11"/>
      <c r="C50" s="11"/>
      <c r="D50" s="11"/>
      <c r="E50" s="11"/>
      <c r="F50" s="12"/>
      <c r="G50" s="57" t="s">
        <v>55</v>
      </c>
      <c r="H50" s="11"/>
      <c r="I50" s="11"/>
      <c r="J50" s="11"/>
      <c r="K50" s="11"/>
      <c r="L50" s="34">
        <v>25</v>
      </c>
      <c r="M50" s="130" t="s">
        <v>56</v>
      </c>
      <c r="N50" s="12" t="s">
        <v>41</v>
      </c>
      <c r="O50" s="131">
        <f>ROUND(R49-O51,2)</f>
        <v>0</v>
      </c>
      <c r="P50" s="14" t="s">
        <v>57</v>
      </c>
      <c r="Q50" s="10"/>
      <c r="R50" s="132">
        <f>ROUND(O50*M50/100,2)</f>
        <v>0</v>
      </c>
      <c r="S50" s="58">
        <f>O50*M50/100</f>
        <v>0</v>
      </c>
    </row>
    <row r="51" spans="1:19" ht="20.25" customHeight="1" thickBot="1">
      <c r="A51" s="59" t="s">
        <v>16</v>
      </c>
      <c r="B51" s="9"/>
      <c r="C51" s="9"/>
      <c r="D51" s="9"/>
      <c r="E51" s="9"/>
      <c r="F51" s="6"/>
      <c r="G51" s="60"/>
      <c r="H51" s="9"/>
      <c r="I51" s="9"/>
      <c r="J51" s="9"/>
      <c r="K51" s="9"/>
      <c r="L51" s="34">
        <v>26</v>
      </c>
      <c r="M51" s="133" t="s">
        <v>40</v>
      </c>
      <c r="N51" s="10" t="s">
        <v>41</v>
      </c>
      <c r="O51" s="131">
        <f>R49</f>
        <v>0</v>
      </c>
      <c r="P51" s="14" t="s">
        <v>57</v>
      </c>
      <c r="Q51" s="10"/>
      <c r="R51" s="117">
        <f>ROUND(O51*M51/100,2)</f>
        <v>0</v>
      </c>
      <c r="S51" s="61">
        <f>O51*M51/100</f>
        <v>0</v>
      </c>
    </row>
    <row r="52" spans="1:19" ht="20.25" customHeight="1" thickBot="1">
      <c r="A52" s="5"/>
      <c r="B52" s="1"/>
      <c r="C52" s="1"/>
      <c r="D52" s="1"/>
      <c r="E52" s="1"/>
      <c r="F52" s="8"/>
      <c r="G52" s="54"/>
      <c r="H52" s="1"/>
      <c r="I52" s="1"/>
      <c r="J52" s="1"/>
      <c r="K52" s="1"/>
      <c r="L52" s="45">
        <v>27</v>
      </c>
      <c r="M52" s="62" t="s">
        <v>211</v>
      </c>
      <c r="N52" s="47"/>
      <c r="O52" s="47"/>
      <c r="P52" s="47"/>
      <c r="Q52" s="63"/>
      <c r="R52" s="134">
        <f>R49+R50+R51</f>
        <v>0</v>
      </c>
      <c r="S52" s="64"/>
    </row>
    <row r="53" spans="1:19" ht="20.25" customHeight="1">
      <c r="A53" s="56" t="s">
        <v>54</v>
      </c>
      <c r="B53" s="11"/>
      <c r="C53" s="11"/>
      <c r="D53" s="11"/>
      <c r="E53" s="11"/>
      <c r="F53" s="12"/>
      <c r="G53" s="57" t="s">
        <v>55</v>
      </c>
      <c r="H53" s="11"/>
      <c r="I53" s="11"/>
      <c r="J53" s="11"/>
      <c r="K53" s="11"/>
      <c r="L53" s="53" t="s">
        <v>58</v>
      </c>
      <c r="M53" s="24"/>
      <c r="N53" s="30" t="s">
        <v>59</v>
      </c>
      <c r="O53" s="23"/>
      <c r="P53" s="23"/>
      <c r="Q53" s="23"/>
      <c r="R53" s="135"/>
      <c r="S53" s="26"/>
    </row>
    <row r="54" spans="1:19" ht="20.25" customHeight="1">
      <c r="A54" s="59" t="s">
        <v>18</v>
      </c>
      <c r="B54" s="9"/>
      <c r="C54" s="9"/>
      <c r="D54" s="9"/>
      <c r="E54" s="9"/>
      <c r="F54" s="6"/>
      <c r="G54" s="60"/>
      <c r="H54" s="9"/>
      <c r="I54" s="9"/>
      <c r="J54" s="9"/>
      <c r="K54" s="9"/>
      <c r="L54" s="34">
        <v>28</v>
      </c>
      <c r="M54" s="38" t="s">
        <v>60</v>
      </c>
      <c r="N54" s="14"/>
      <c r="O54" s="14"/>
      <c r="P54" s="14"/>
      <c r="Q54" s="10"/>
      <c r="R54" s="117">
        <v>0</v>
      </c>
      <c r="S54" s="39"/>
    </row>
    <row r="55" spans="1:19" ht="20.25" customHeight="1">
      <c r="A55" s="5"/>
      <c r="B55" s="1"/>
      <c r="C55" s="1"/>
      <c r="D55" s="1"/>
      <c r="E55" s="1"/>
      <c r="F55" s="8"/>
      <c r="G55" s="54"/>
      <c r="H55" s="1"/>
      <c r="I55" s="1"/>
      <c r="J55" s="1"/>
      <c r="K55" s="1"/>
      <c r="L55" s="34">
        <v>29</v>
      </c>
      <c r="M55" s="38" t="s">
        <v>61</v>
      </c>
      <c r="N55" s="14"/>
      <c r="O55" s="14"/>
      <c r="P55" s="14"/>
      <c r="Q55" s="10"/>
      <c r="R55" s="117">
        <v>0</v>
      </c>
      <c r="S55" s="39"/>
    </row>
    <row r="56" spans="1:19" ht="20.25" customHeight="1">
      <c r="A56" s="65" t="s">
        <v>54</v>
      </c>
      <c r="B56" s="16"/>
      <c r="C56" s="16"/>
      <c r="D56" s="16"/>
      <c r="E56" s="16"/>
      <c r="F56" s="66"/>
      <c r="G56" s="67" t="s">
        <v>55</v>
      </c>
      <c r="H56" s="16"/>
      <c r="I56" s="16"/>
      <c r="J56" s="16"/>
      <c r="K56" s="16"/>
      <c r="L56" s="45">
        <v>30</v>
      </c>
      <c r="M56" s="46" t="s">
        <v>62</v>
      </c>
      <c r="N56" s="47"/>
      <c r="O56" s="47"/>
      <c r="P56" s="47"/>
      <c r="Q56" s="48"/>
      <c r="R56" s="111">
        <v>0</v>
      </c>
      <c r="S56" s="68"/>
    </row>
    <row r="58" spans="1:19">
      <c r="A58" s="83" t="s">
        <v>359</v>
      </c>
    </row>
    <row r="59" spans="1:19" ht="27" customHeight="1">
      <c r="A59" s="281" t="s">
        <v>228</v>
      </c>
      <c r="B59" s="281"/>
      <c r="C59" s="281"/>
      <c r="D59" s="281"/>
      <c r="E59" s="281"/>
      <c r="F59" s="281"/>
      <c r="G59" s="281"/>
      <c r="H59" s="281"/>
      <c r="I59" s="281"/>
      <c r="J59" s="281"/>
      <c r="K59" s="281"/>
      <c r="L59" s="281"/>
      <c r="M59" s="281"/>
      <c r="N59" s="281"/>
      <c r="O59" s="281"/>
      <c r="P59" s="281"/>
      <c r="Q59" s="281"/>
      <c r="R59" s="281"/>
    </row>
  </sheetData>
  <sheetProtection formatCells="0" formatColumns="0" formatRows="0" insertColumns="0" insertRows="0" insertHyperlinks="0" deleteColumns="0" deleteRows="0" sort="0" autoFilter="0" pivotTables="0"/>
  <customSheetViews>
    <customSheetView guid="{65E3123D-ED26-44E3-A414-09EEEF825484}"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1"/>
      <headerFooter alignWithMargins="0">
        <oddFooter>&amp;A</oddFooter>
      </headerFooter>
    </customSheetView>
    <customSheetView guid="{82B4F4D9-5370-4303-A97E-2A49E01AF629}"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2"/>
      <headerFooter alignWithMargins="0">
        <oddFooter>&amp;A</oddFooter>
      </headerFooter>
    </customSheetView>
    <customSheetView guid="{D6CFA044-0C8C-4ECE-96A2-AFF3DD5E0425}"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3"/>
      <headerFooter alignWithMargins="0">
        <oddFooter>&amp;A</oddFooter>
      </headerFooter>
    </customSheetView>
  </customSheetViews>
  <mergeCells count="6">
    <mergeCell ref="E5:J5"/>
    <mergeCell ref="E7:J7"/>
    <mergeCell ref="E9:J9"/>
    <mergeCell ref="P9:R9"/>
    <mergeCell ref="A59:R59"/>
    <mergeCell ref="E26:J26"/>
  </mergeCells>
  <printOptions horizontalCentered="1" verticalCentered="1"/>
  <pageMargins left="0.59055118110236227" right="0.59055118110236227" top="0.9055118110236221" bottom="0.9055118110236221" header="0.51181102362204722" footer="0.51181102362204722"/>
  <pageSetup paperSize="9" scale="94" orientation="portrait" errors="blank" horizontalDpi="200" verticalDpi="200" r:id="rId4"/>
  <headerFooter alignWithMargins="0">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D37"/>
  <sheetViews>
    <sheetView showGridLines="0" topLeftCell="A5" workbookViewId="0">
      <selection activeCell="C39" sqref="C39"/>
    </sheetView>
  </sheetViews>
  <sheetFormatPr defaultColWidth="9.1796875" defaultRowHeight="10"/>
  <cols>
    <col min="1" max="1" width="11.7265625" style="169" customWidth="1"/>
    <col min="2" max="2" width="62.81640625" style="169" customWidth="1"/>
    <col min="3" max="3" width="13.54296875" style="169" customWidth="1"/>
    <col min="4" max="4" width="9.1796875" style="170"/>
    <col min="5" max="16384" width="9.1796875" style="169"/>
  </cols>
  <sheetData>
    <row r="1" spans="1:4" s="83" customFormat="1" ht="18">
      <c r="A1" s="74" t="s">
        <v>187</v>
      </c>
      <c r="B1" s="81"/>
      <c r="C1" s="81"/>
      <c r="D1" s="82"/>
    </row>
    <row r="2" spans="1:4" s="83" customFormat="1" ht="12.5">
      <c r="A2" s="75" t="s">
        <v>63</v>
      </c>
      <c r="B2" s="77" t="str">
        <f>'Krycí list'!E5</f>
        <v>201 - laboratoř biologie</v>
      </c>
      <c r="C2" s="84"/>
      <c r="D2" s="82"/>
    </row>
    <row r="3" spans="1:4" s="83" customFormat="1" ht="12.5">
      <c r="A3" s="75" t="s">
        <v>64</v>
      </c>
      <c r="B3" s="77" t="str">
        <f>'Krycí list'!E7</f>
        <v>Střední odborná škola pro ochranu a obnovu životního prostředí - Schola Humanitas, Litvínov, Ukrajinská 379</v>
      </c>
      <c r="C3" s="85"/>
      <c r="D3" s="82"/>
    </row>
    <row r="4" spans="1:4" s="83" customFormat="1" ht="12.5">
      <c r="A4" s="75" t="s">
        <v>65</v>
      </c>
      <c r="B4" s="77" t="str">
        <f>'Krycí list'!E9</f>
        <v>OCENĚNÝ SOUPIS PRACÍ A DODÁVEK A SLUŽEB</v>
      </c>
      <c r="C4" s="85"/>
      <c r="D4" s="82"/>
    </row>
    <row r="5" spans="1:4" s="83" customFormat="1" ht="12.5">
      <c r="A5" s="76" t="s">
        <v>66</v>
      </c>
      <c r="B5" s="77" t="str">
        <f>'Krycí list'!P5</f>
        <v xml:space="preserve"> </v>
      </c>
      <c r="C5" s="85"/>
      <c r="D5" s="82"/>
    </row>
    <row r="6" spans="1:4" s="83" customFormat="1" ht="6" customHeight="1">
      <c r="A6" s="76"/>
      <c r="B6" s="77"/>
      <c r="C6" s="85"/>
      <c r="D6" s="82"/>
    </row>
    <row r="7" spans="1:4" s="83" customFormat="1" ht="12.5">
      <c r="A7" s="86" t="s">
        <v>67</v>
      </c>
      <c r="B7" s="77" t="str">
        <f>'Krycí list'!E26</f>
        <v>Střední odborná škola pro ochranu a obnovu životního prostředí - Schola Humanitas, Litvínov, Ukrajinská 379</v>
      </c>
      <c r="C7" s="85"/>
      <c r="D7" s="82"/>
    </row>
    <row r="8" spans="1:4" s="83" customFormat="1" ht="12.5">
      <c r="A8" s="86" t="s">
        <v>68</v>
      </c>
      <c r="B8" s="77" t="str">
        <f>'Krycí list'!E28</f>
        <v xml:space="preserve"> </v>
      </c>
      <c r="C8" s="85"/>
      <c r="D8" s="82"/>
    </row>
    <row r="9" spans="1:4" s="83" customFormat="1" ht="12.5">
      <c r="A9" s="86" t="s">
        <v>69</v>
      </c>
      <c r="B9" s="78" t="str">
        <f>'Krycí list'!O31</f>
        <v>05/2023</v>
      </c>
      <c r="C9" s="85"/>
      <c r="D9" s="82"/>
    </row>
    <row r="10" spans="1:4" s="83" customFormat="1" ht="6.75" customHeight="1">
      <c r="A10" s="81"/>
      <c r="B10" s="81"/>
      <c r="C10" s="81"/>
      <c r="D10" s="82"/>
    </row>
    <row r="11" spans="1:4" s="83" customFormat="1" ht="12.5">
      <c r="A11" s="79" t="s">
        <v>70</v>
      </c>
      <c r="B11" s="72" t="s">
        <v>71</v>
      </c>
      <c r="C11" s="87" t="s">
        <v>72</v>
      </c>
      <c r="D11" s="82"/>
    </row>
    <row r="12" spans="1:4" s="83" customFormat="1" ht="12.5">
      <c r="A12" s="80">
        <v>1</v>
      </c>
      <c r="B12" s="73">
        <v>2</v>
      </c>
      <c r="C12" s="88">
        <v>3</v>
      </c>
      <c r="D12" s="82"/>
    </row>
    <row r="13" spans="1:4" s="83" customFormat="1" ht="4.5" customHeight="1">
      <c r="A13" s="89"/>
      <c r="B13" s="90"/>
      <c r="C13" s="90"/>
      <c r="D13" s="82"/>
    </row>
    <row r="14" spans="1:4" s="69" customFormat="1" ht="12" customHeight="1">
      <c r="A14" s="178" t="str">
        <f>'soupis oceněný'!$D$14</f>
        <v>HSV</v>
      </c>
      <c r="B14" s="179" t="str">
        <f>'soupis oceněný'!$E$14</f>
        <v>Práce a dodávky HSV</v>
      </c>
      <c r="C14" s="180">
        <f>'soupis oceněný'!$I$14</f>
        <v>0</v>
      </c>
    </row>
    <row r="15" spans="1:4" s="70" customFormat="1" ht="12" customHeight="1">
      <c r="A15" s="181">
        <f>'soupis oceněný'!$D$15</f>
        <v>6</v>
      </c>
      <c r="B15" s="182" t="str">
        <f>'soupis oceněný'!$E$15</f>
        <v>Úpravy povrchů, podlahy a osazování výplní</v>
      </c>
      <c r="C15" s="183">
        <f>'soupis oceněný'!$I$15</f>
        <v>0</v>
      </c>
    </row>
    <row r="16" spans="1:4" s="70" customFormat="1" ht="12" customHeight="1">
      <c r="A16" s="181">
        <f>'soupis oceněný'!$D$25</f>
        <v>9</v>
      </c>
      <c r="B16" s="182" t="str">
        <f>'soupis oceněný'!$E$25</f>
        <v>Ostatní konstrukce a práce, bourání</v>
      </c>
      <c r="C16" s="183">
        <f>'soupis oceněný'!$I$25</f>
        <v>0</v>
      </c>
    </row>
    <row r="17" spans="1:4" s="165" customFormat="1" ht="12" customHeight="1">
      <c r="A17" s="181">
        <f>'soupis oceněný'!$D$39</f>
        <v>997</v>
      </c>
      <c r="B17" s="182" t="str">
        <f>'soupis oceněný'!$E$39</f>
        <v>Přesun sutě</v>
      </c>
      <c r="C17" s="183">
        <f>'soupis oceněný'!$I$39</f>
        <v>0</v>
      </c>
      <c r="D17" s="166"/>
    </row>
    <row r="18" spans="1:4" s="69" customFormat="1" ht="12" customHeight="1">
      <c r="A18" s="181">
        <f>'soupis oceněný'!$D$45</f>
        <v>998</v>
      </c>
      <c r="B18" s="182" t="str">
        <f>'soupis oceněný'!$E$45</f>
        <v>Přesun hmot</v>
      </c>
      <c r="C18" s="183">
        <f>'soupis oceněný'!$I$45</f>
        <v>0</v>
      </c>
    </row>
    <row r="19" spans="1:4" s="165" customFormat="1" ht="12" customHeight="1">
      <c r="A19" s="178" t="str">
        <f>'soupis oceněný'!$D$47</f>
        <v>PSV</v>
      </c>
      <c r="B19" s="179" t="str">
        <f>'soupis oceněný'!$E$47</f>
        <v>Práce a dodávky PSV</v>
      </c>
      <c r="C19" s="180">
        <f>'soupis oceněný'!$I$47</f>
        <v>0</v>
      </c>
      <c r="D19" s="166"/>
    </row>
    <row r="20" spans="1:4" s="165" customFormat="1" ht="12" customHeight="1">
      <c r="A20" s="181">
        <f>'soupis oceněný'!$D$48</f>
        <v>776</v>
      </c>
      <c r="B20" s="182" t="str">
        <f>'soupis oceněný'!$E$48</f>
        <v>Podlahy povlakové</v>
      </c>
      <c r="C20" s="183">
        <f>'soupis oceněný'!$I$48</f>
        <v>0</v>
      </c>
      <c r="D20" s="166"/>
    </row>
    <row r="21" spans="1:4" s="165" customFormat="1" ht="12" customHeight="1">
      <c r="A21" s="181">
        <f>'soupis oceněný'!$D$64</f>
        <v>781</v>
      </c>
      <c r="B21" s="182" t="str">
        <f>'soupis oceněný'!$E$64</f>
        <v>Dokončovací práce - obklady</v>
      </c>
      <c r="C21" s="183">
        <f>'soupis oceněný'!$I$64</f>
        <v>0</v>
      </c>
      <c r="D21" s="166"/>
    </row>
    <row r="22" spans="1:4" s="165" customFormat="1" ht="12" customHeight="1">
      <c r="A22" s="181">
        <f>'soupis oceněný'!$D$73</f>
        <v>783</v>
      </c>
      <c r="B22" s="182" t="str">
        <f>'soupis oceněný'!$E$73</f>
        <v>Dokončovací práce - nátěry</v>
      </c>
      <c r="C22" s="183">
        <f>'soupis oceněný'!$I$73</f>
        <v>0</v>
      </c>
      <c r="D22" s="166"/>
    </row>
    <row r="23" spans="1:4" s="167" customFormat="1" ht="12" customHeight="1">
      <c r="A23" s="181">
        <f>'soupis oceněný'!$D$78</f>
        <v>784</v>
      </c>
      <c r="B23" s="182" t="str">
        <f>'soupis oceněný'!$E$78</f>
        <v>Dokončovací práce - malby a tapety</v>
      </c>
      <c r="C23" s="183">
        <f>'soupis oceněný'!$I$78</f>
        <v>0</v>
      </c>
      <c r="D23" s="168"/>
    </row>
    <row r="24" spans="1:4" s="167" customFormat="1" ht="12" customHeight="1">
      <c r="A24" s="178" t="str">
        <f>'soupis oceněný'!$D$87</f>
        <v>EL</v>
      </c>
      <c r="B24" s="179" t="str">
        <f>'soupis oceněný'!$E$87</f>
        <v>Slaboproudé, silnoproudé rozvody, osvětlení</v>
      </c>
      <c r="C24" s="180">
        <f>'soupis oceněný'!$I$87</f>
        <v>0</v>
      </c>
      <c r="D24" s="168"/>
    </row>
    <row r="25" spans="1:4" ht="10.5">
      <c r="A25" s="181">
        <f>'soupis oceněný'!$D$88</f>
        <v>742</v>
      </c>
      <c r="B25" s="182" t="str">
        <f>'soupis oceněný'!$E$88</f>
        <v>Slaboproudé rozvody + příslušenství</v>
      </c>
      <c r="C25" s="185">
        <f>'soupis oceněný'!$I$88</f>
        <v>0</v>
      </c>
    </row>
    <row r="26" spans="1:4" ht="10.5">
      <c r="A26" s="181">
        <f>'soupis oceněný'!$D$104</f>
        <v>741</v>
      </c>
      <c r="B26" s="182" t="str">
        <f>'soupis oceněný'!$E$104</f>
        <v>Silnoproudé rozvody + příslušenství</v>
      </c>
      <c r="C26" s="183">
        <f>'soupis oceněný'!$I$104</f>
        <v>0</v>
      </c>
    </row>
    <row r="27" spans="1:4" ht="10.5">
      <c r="A27" s="181">
        <f>'soupis oceněný'!$D$150</f>
        <v>741</v>
      </c>
      <c r="B27" s="184" t="str">
        <f>'soupis oceněný'!$E$150</f>
        <v>Provozní osvětlení</v>
      </c>
      <c r="C27" s="185">
        <f>'soupis oceněný'!$I$150</f>
        <v>0</v>
      </c>
    </row>
    <row r="28" spans="1:4" ht="10.5">
      <c r="A28" s="178" t="str">
        <f>'soupis oceněný'!$D$154</f>
        <v>AVT</v>
      </c>
      <c r="B28" s="249" t="str">
        <f>'soupis oceněný'!$E$154</f>
        <v>Koncové prvky, nábytek, stínicí technika</v>
      </c>
      <c r="C28" s="250">
        <f>'soupis oceněný'!$I$154</f>
        <v>0</v>
      </c>
    </row>
    <row r="29" spans="1:4" ht="10.5">
      <c r="A29" s="181"/>
      <c r="B29" s="184" t="str">
        <f>'soupis oceněný'!$E$155</f>
        <v>Zobrazovač+ vizualizér</v>
      </c>
      <c r="C29" s="185">
        <f>'soupis oceněný'!$I$155</f>
        <v>0</v>
      </c>
    </row>
    <row r="30" spans="1:4" ht="10.5">
      <c r="A30" s="178"/>
      <c r="B30" s="182" t="str">
        <f>'soupis oceněný'!$E$163</f>
        <v>IT vybavení</v>
      </c>
      <c r="C30" s="183">
        <f>'soupis oceněný'!$I$163</f>
        <v>0</v>
      </c>
    </row>
    <row r="31" spans="1:4" ht="10.5">
      <c r="A31" s="186"/>
      <c r="B31" s="184" t="str">
        <f>'soupis oceněný'!$E$200</f>
        <v>Nábytek</v>
      </c>
      <c r="C31" s="185">
        <f>'soupis oceněný'!$I$200</f>
        <v>0</v>
      </c>
    </row>
    <row r="32" spans="1:4" ht="10.5">
      <c r="A32" s="186"/>
      <c r="B32" s="184" t="str">
        <f>'soupis oceněný'!$E$225</f>
        <v>Stínící technika</v>
      </c>
      <c r="C32" s="185">
        <f>'soupis oceněný'!$I$225</f>
        <v>0</v>
      </c>
    </row>
    <row r="33" spans="1:3" ht="10.5">
      <c r="A33" s="186"/>
      <c r="B33" s="187" t="str">
        <f>'soupis oceněný'!$E$233</f>
        <v>Celkem bez DPH</v>
      </c>
      <c r="C33" s="188">
        <f>'soupis oceněný'!$I$233</f>
        <v>0</v>
      </c>
    </row>
    <row r="34" spans="1:3" ht="10.5">
      <c r="A34" s="186"/>
      <c r="B34" s="184"/>
      <c r="C34" s="185"/>
    </row>
    <row r="35" spans="1:3" ht="10.5">
      <c r="A35" s="186"/>
      <c r="B35" s="184"/>
      <c r="C35" s="185"/>
    </row>
    <row r="36" spans="1:3" ht="10.5">
      <c r="A36" s="186"/>
      <c r="B36" s="184"/>
      <c r="C36" s="185"/>
    </row>
    <row r="37" spans="1:3" ht="10.5">
      <c r="A37" s="186"/>
      <c r="B37" s="187"/>
      <c r="C37" s="188"/>
    </row>
  </sheetData>
  <sheetProtection formatCells="0" formatColumns="0" formatRows="0" insertColumns="0" insertRows="0" insertHyperlinks="0" deleteColumns="0" deleteRows="0" sort="0" autoFilter="0" pivotTables="0"/>
  <customSheetViews>
    <customSheetView guid="{65E3123D-ED26-44E3-A414-09EEEF825484}"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1"/>
      <headerFooter alignWithMargins="0"/>
    </customSheetView>
    <customSheetView guid="{82B4F4D9-5370-4303-A97E-2A49E01AF629}"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2"/>
      <headerFooter alignWithMargins="0"/>
    </customSheetView>
    <customSheetView guid="{D6CFA044-0C8C-4ECE-96A2-AFF3DD5E0425}" showPageBreaks="1"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3"/>
      <headerFooter alignWithMargins="0"/>
    </customSheetView>
  </customSheetViews>
  <printOptions horizontalCentered="1"/>
  <pageMargins left="1.1023622047244095" right="1.1023622047244095" top="0.78740157480314965" bottom="0.78740157480314965" header="0.51181102362204722" footer="0.51181102362204722"/>
  <pageSetup paperSize="9" scale="89" fitToHeight="999" orientation="portrait" errors="blank" horizontalDpi="8189" verticalDpi="8189"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Z233"/>
  <sheetViews>
    <sheetView showGridLines="0" tabSelected="1" topLeftCell="A196" zoomScaleNormal="100" workbookViewId="0">
      <selection activeCell="E201" sqref="E201"/>
    </sheetView>
  </sheetViews>
  <sheetFormatPr defaultColWidth="9.1796875" defaultRowHeight="12.5"/>
  <cols>
    <col min="1" max="1" width="5.54296875" style="220" customWidth="1"/>
    <col min="2" max="2" width="4.453125" style="223" customWidth="1"/>
    <col min="3" max="3" width="6" style="223" customWidth="1"/>
    <col min="4" max="4" width="12.7265625" style="233" customWidth="1"/>
    <col min="5" max="5" width="94.26953125" style="177" customWidth="1"/>
    <col min="6" max="6" width="7.7265625" style="223" customWidth="1"/>
    <col min="7" max="7" width="9.81640625" style="220" customWidth="1"/>
    <col min="8" max="8" width="13.1796875" style="220" customWidth="1"/>
    <col min="9" max="9" width="15.54296875" style="220" customWidth="1"/>
    <col min="10" max="10" width="6.7265625" style="220" customWidth="1"/>
    <col min="11" max="11" width="15.54296875" style="220" customWidth="1"/>
    <col min="12" max="12" width="9.1796875" style="220"/>
    <col min="13" max="13" width="23" style="199" hidden="1" customWidth="1"/>
    <col min="14" max="14" width="1.54296875" style="220" hidden="1" customWidth="1"/>
    <col min="15" max="15" width="5.7265625" style="220" hidden="1" customWidth="1"/>
    <col min="16" max="16" width="32.54296875" style="199" hidden="1" customWidth="1"/>
    <col min="17" max="17" width="1.81640625" style="220" hidden="1" customWidth="1"/>
    <col min="18" max="18" width="2.1796875" style="220" hidden="1" customWidth="1"/>
    <col min="19" max="19" width="2.7265625" style="220" hidden="1" customWidth="1"/>
    <col min="20" max="20" width="10.7265625" style="199" hidden="1" customWidth="1"/>
    <col min="21" max="21" width="53.7265625" style="199" hidden="1" customWidth="1"/>
    <col min="22" max="26" width="9.1796875" style="220"/>
    <col min="27" max="16384" width="9.1796875" style="83"/>
  </cols>
  <sheetData>
    <row r="1" spans="1:26" s="199" customFormat="1" ht="18">
      <c r="A1" s="246" t="s">
        <v>267</v>
      </c>
      <c r="B1" s="247"/>
      <c r="C1" s="247"/>
      <c r="D1" s="226"/>
      <c r="E1" s="226"/>
      <c r="F1" s="247"/>
      <c r="G1" s="247"/>
      <c r="H1" s="247"/>
      <c r="I1" s="247"/>
      <c r="J1" s="247"/>
      <c r="K1" s="247"/>
    </row>
    <row r="2" spans="1:26" s="199" customFormat="1" ht="13">
      <c r="A2" s="248" t="s">
        <v>63</v>
      </c>
      <c r="B2" s="247"/>
      <c r="C2" s="137" t="str">
        <f>'Krycí list'!E5</f>
        <v>201 - laboratoř biologie</v>
      </c>
      <c r="D2" s="227"/>
      <c r="E2" s="227"/>
      <c r="F2" s="247"/>
      <c r="G2" s="247"/>
      <c r="H2" s="247"/>
      <c r="I2" s="247"/>
      <c r="J2" s="247"/>
      <c r="K2" s="247"/>
    </row>
    <row r="3" spans="1:26" s="199" customFormat="1" ht="13">
      <c r="A3" s="248" t="s">
        <v>64</v>
      </c>
      <c r="B3" s="247"/>
      <c r="C3" s="293" t="str">
        <f>'Krycí list'!E7</f>
        <v>Střední odborná škola pro ochranu a obnovu životního prostředí - Schola Humanitas, Litvínov, Ukrajinská 379</v>
      </c>
      <c r="D3" s="292"/>
      <c r="E3" s="292"/>
      <c r="F3" s="247"/>
      <c r="G3" s="247"/>
      <c r="H3" s="247"/>
      <c r="I3" s="137"/>
      <c r="J3" s="247"/>
      <c r="K3" s="247"/>
    </row>
    <row r="4" spans="1:26" s="199" customFormat="1" ht="13">
      <c r="A4" s="248" t="s">
        <v>65</v>
      </c>
      <c r="B4" s="247"/>
      <c r="C4" s="137" t="str">
        <f>'Krycí list'!E9</f>
        <v>OCENĚNÝ SOUPIS PRACÍ A DODÁVEK A SLUŽEB</v>
      </c>
      <c r="D4" s="227"/>
      <c r="E4" s="227"/>
      <c r="F4" s="247"/>
      <c r="G4" s="247"/>
      <c r="H4" s="247"/>
      <c r="I4" s="137"/>
      <c r="J4" s="247"/>
      <c r="K4" s="247"/>
    </row>
    <row r="5" spans="1:26" s="199" customFormat="1">
      <c r="A5" s="247" t="s">
        <v>84</v>
      </c>
      <c r="B5" s="247"/>
      <c r="C5" s="137" t="str">
        <f>'Krycí list'!P5</f>
        <v xml:space="preserve"> </v>
      </c>
      <c r="D5" s="227"/>
      <c r="E5" s="227"/>
      <c r="F5" s="247"/>
      <c r="G5" s="247"/>
      <c r="H5" s="247"/>
      <c r="I5" s="137"/>
      <c r="J5" s="247"/>
      <c r="K5" s="247"/>
    </row>
    <row r="6" spans="1:26" s="199" customFormat="1">
      <c r="A6" s="247"/>
      <c r="B6" s="247"/>
      <c r="C6" s="137"/>
      <c r="D6" s="227"/>
      <c r="E6" s="227"/>
      <c r="F6" s="247"/>
      <c r="G6" s="247"/>
      <c r="H6" s="247"/>
      <c r="I6" s="137"/>
      <c r="J6" s="247"/>
      <c r="K6" s="247"/>
    </row>
    <row r="7" spans="1:26" s="199" customFormat="1">
      <c r="A7" s="247" t="s">
        <v>67</v>
      </c>
      <c r="B7" s="247"/>
      <c r="C7" s="293" t="str">
        <f>'Krycí list'!E26</f>
        <v>Střední odborná škola pro ochranu a obnovu životního prostředí - Schola Humanitas, Litvínov, Ukrajinská 379</v>
      </c>
      <c r="D7" s="292"/>
      <c r="E7" s="292"/>
      <c r="F7" s="247"/>
      <c r="G7" s="247"/>
      <c r="H7" s="247"/>
      <c r="I7" s="137"/>
      <c r="J7" s="247"/>
      <c r="K7" s="247"/>
    </row>
    <row r="8" spans="1:26" s="199" customFormat="1">
      <c r="A8" s="247" t="s">
        <v>68</v>
      </c>
      <c r="B8" s="247"/>
      <c r="C8" s="293" t="str">
        <f>'Krycí list'!E28</f>
        <v xml:space="preserve"> </v>
      </c>
      <c r="D8" s="292"/>
      <c r="E8" s="227"/>
      <c r="F8" s="247"/>
      <c r="G8" s="247"/>
      <c r="H8" s="247"/>
      <c r="I8" s="137"/>
      <c r="J8" s="247"/>
      <c r="K8" s="247"/>
    </row>
    <row r="9" spans="1:26" s="199" customFormat="1">
      <c r="A9" s="247" t="s">
        <v>69</v>
      </c>
      <c r="B9" s="247"/>
      <c r="C9" s="291" t="str">
        <f>'Krycí list'!O31</f>
        <v>05/2023</v>
      </c>
      <c r="D9" s="292"/>
      <c r="E9" s="227"/>
      <c r="F9" s="247"/>
      <c r="G9" s="247"/>
      <c r="H9" s="247"/>
      <c r="I9" s="137"/>
      <c r="J9" s="247"/>
      <c r="K9" s="247"/>
    </row>
    <row r="10" spans="1:26" s="199" customFormat="1">
      <c r="A10" s="247"/>
      <c r="B10" s="247"/>
      <c r="C10" s="247"/>
      <c r="D10" s="226"/>
      <c r="E10" s="226"/>
      <c r="F10" s="247"/>
      <c r="G10" s="247"/>
      <c r="H10" s="247"/>
      <c r="I10" s="247"/>
      <c r="J10" s="247"/>
      <c r="K10" s="247"/>
    </row>
    <row r="11" spans="1:26" s="244" customFormat="1" ht="37.5">
      <c r="A11" s="243" t="s">
        <v>85</v>
      </c>
      <c r="B11" s="138" t="s">
        <v>86</v>
      </c>
      <c r="C11" s="138" t="s">
        <v>87</v>
      </c>
      <c r="D11" s="138" t="s">
        <v>215</v>
      </c>
      <c r="E11" s="138" t="s">
        <v>212</v>
      </c>
      <c r="F11" s="138" t="s">
        <v>88</v>
      </c>
      <c r="G11" s="138" t="s">
        <v>89</v>
      </c>
      <c r="H11" s="138" t="s">
        <v>512</v>
      </c>
      <c r="I11" s="138" t="s">
        <v>214</v>
      </c>
      <c r="J11" s="138" t="s">
        <v>90</v>
      </c>
      <c r="K11" s="138" t="s">
        <v>213</v>
      </c>
      <c r="L11" s="259"/>
      <c r="M11" s="294" t="s">
        <v>227</v>
      </c>
      <c r="N11" s="295"/>
      <c r="O11" s="296"/>
      <c r="P11" s="285" t="s">
        <v>70</v>
      </c>
      <c r="Q11" s="286"/>
      <c r="R11" s="287"/>
      <c r="T11" s="211" t="s">
        <v>363</v>
      </c>
      <c r="U11" s="211" t="s">
        <v>364</v>
      </c>
    </row>
    <row r="12" spans="1:26" s="223" customFormat="1">
      <c r="A12" s="245">
        <v>1</v>
      </c>
      <c r="B12" s="157">
        <v>2</v>
      </c>
      <c r="C12" s="157">
        <v>3</v>
      </c>
      <c r="D12" s="139">
        <v>4</v>
      </c>
      <c r="E12" s="139">
        <v>5</v>
      </c>
      <c r="F12" s="157">
        <v>6</v>
      </c>
      <c r="G12" s="157">
        <v>7</v>
      </c>
      <c r="H12" s="157">
        <v>8</v>
      </c>
      <c r="I12" s="157">
        <v>9</v>
      </c>
      <c r="J12" s="157">
        <v>10</v>
      </c>
      <c r="K12" s="157">
        <v>11</v>
      </c>
      <c r="L12" s="260"/>
      <c r="M12" s="288">
        <v>12</v>
      </c>
      <c r="N12" s="289"/>
      <c r="O12" s="290"/>
      <c r="P12" s="288">
        <v>13</v>
      </c>
      <c r="Q12" s="289"/>
      <c r="R12" s="290"/>
      <c r="T12" s="212">
        <v>14</v>
      </c>
      <c r="U12" s="212">
        <v>15</v>
      </c>
    </row>
    <row r="13" spans="1:26">
      <c r="A13" s="219"/>
      <c r="B13" s="221"/>
      <c r="C13" s="221"/>
      <c r="D13" s="228"/>
      <c r="E13" s="172"/>
      <c r="F13" s="221"/>
      <c r="G13" s="219"/>
      <c r="H13" s="219"/>
      <c r="I13" s="219"/>
      <c r="J13" s="219"/>
      <c r="K13" s="219"/>
    </row>
    <row r="14" spans="1:26" s="140" customFormat="1" ht="13">
      <c r="A14" s="201"/>
      <c r="B14" s="150" t="s">
        <v>52</v>
      </c>
      <c r="C14" s="224"/>
      <c r="D14" s="229" t="s">
        <v>37</v>
      </c>
      <c r="E14" s="173" t="s">
        <v>272</v>
      </c>
      <c r="F14" s="224"/>
      <c r="G14" s="201"/>
      <c r="H14" s="201"/>
      <c r="I14" s="151">
        <f>I15+I25+I39+I45</f>
        <v>0</v>
      </c>
      <c r="J14" s="201"/>
      <c r="K14" s="201"/>
      <c r="L14" s="201"/>
      <c r="M14" s="191"/>
      <c r="N14" s="201"/>
      <c r="O14" s="201"/>
      <c r="P14" s="191"/>
      <c r="Q14" s="201"/>
      <c r="R14" s="201"/>
      <c r="S14" s="201"/>
      <c r="T14" s="191"/>
      <c r="U14" s="191"/>
      <c r="V14" s="201"/>
      <c r="W14" s="201"/>
      <c r="X14" s="201"/>
      <c r="Y14" s="201"/>
      <c r="Z14" s="201"/>
    </row>
    <row r="15" spans="1:26" s="141" customFormat="1" ht="12" customHeight="1">
      <c r="A15" s="202"/>
      <c r="B15" s="142" t="s">
        <v>52</v>
      </c>
      <c r="C15" s="206"/>
      <c r="D15" s="230">
        <v>6</v>
      </c>
      <c r="E15" s="171" t="s">
        <v>73</v>
      </c>
      <c r="F15" s="206"/>
      <c r="G15" s="202"/>
      <c r="H15" s="202"/>
      <c r="I15" s="143">
        <f>SUM(I16:I24)</f>
        <v>0</v>
      </c>
      <c r="J15" s="202"/>
      <c r="K15" s="202"/>
      <c r="L15" s="202"/>
      <c r="M15" s="192"/>
      <c r="N15" s="202"/>
      <c r="O15" s="202"/>
      <c r="P15" s="192"/>
      <c r="Q15" s="202"/>
      <c r="R15" s="202"/>
      <c r="S15" s="202"/>
      <c r="T15" s="192"/>
      <c r="U15" s="192"/>
      <c r="V15" s="202"/>
      <c r="W15" s="202"/>
      <c r="X15" s="202"/>
      <c r="Y15" s="202"/>
      <c r="Z15" s="202"/>
    </row>
    <row r="16" spans="1:26" s="136" customFormat="1">
      <c r="A16" s="148">
        <v>1</v>
      </c>
      <c r="B16" s="144" t="s">
        <v>91</v>
      </c>
      <c r="C16" s="144" t="s">
        <v>92</v>
      </c>
      <c r="D16" s="215" t="s">
        <v>94</v>
      </c>
      <c r="E16" s="174" t="s">
        <v>271</v>
      </c>
      <c r="F16" s="144" t="s">
        <v>93</v>
      </c>
      <c r="G16" s="145">
        <v>2</v>
      </c>
      <c r="H16" s="146"/>
      <c r="I16" s="146">
        <f t="shared" ref="I16:I24" si="0">ROUND(G16*H16,2)</f>
        <v>0</v>
      </c>
      <c r="J16" s="147">
        <v>21</v>
      </c>
      <c r="K16" s="146">
        <f t="shared" ref="K16:K24" si="1">I16+((I16/100)*J16)</f>
        <v>0</v>
      </c>
      <c r="L16" s="213"/>
      <c r="M16" s="193"/>
      <c r="N16" s="213"/>
      <c r="O16" s="213"/>
      <c r="P16" s="193"/>
      <c r="Q16" s="213"/>
      <c r="R16" s="213"/>
      <c r="S16" s="213"/>
      <c r="T16" s="193"/>
      <c r="U16" s="193"/>
      <c r="V16" s="213"/>
      <c r="W16" s="213"/>
      <c r="X16" s="213"/>
      <c r="Y16" s="213"/>
      <c r="Z16" s="213"/>
    </row>
    <row r="17" spans="1:26" s="136" customFormat="1">
      <c r="A17" s="148">
        <v>2</v>
      </c>
      <c r="B17" s="144" t="s">
        <v>91</v>
      </c>
      <c r="C17" s="144" t="s">
        <v>92</v>
      </c>
      <c r="D17" s="215" t="s">
        <v>96</v>
      </c>
      <c r="E17" s="174" t="s">
        <v>97</v>
      </c>
      <c r="F17" s="144" t="s">
        <v>93</v>
      </c>
      <c r="G17" s="145">
        <v>2</v>
      </c>
      <c r="H17" s="146"/>
      <c r="I17" s="146">
        <f t="shared" si="0"/>
        <v>0</v>
      </c>
      <c r="J17" s="147">
        <v>21</v>
      </c>
      <c r="K17" s="146">
        <f t="shared" si="1"/>
        <v>0</v>
      </c>
      <c r="L17" s="213"/>
      <c r="M17" s="193"/>
      <c r="N17" s="213"/>
      <c r="O17" s="213"/>
      <c r="P17" s="193"/>
      <c r="Q17" s="213"/>
      <c r="R17" s="213"/>
      <c r="S17" s="213"/>
      <c r="T17" s="193"/>
      <c r="U17" s="193"/>
      <c r="V17" s="213"/>
      <c r="W17" s="213"/>
      <c r="X17" s="213"/>
      <c r="Y17" s="213"/>
      <c r="Z17" s="213"/>
    </row>
    <row r="18" spans="1:26" s="136" customFormat="1">
      <c r="A18" s="148">
        <v>3</v>
      </c>
      <c r="B18" s="144" t="s">
        <v>91</v>
      </c>
      <c r="C18" s="144" t="s">
        <v>92</v>
      </c>
      <c r="D18" s="215" t="s">
        <v>99</v>
      </c>
      <c r="E18" s="174" t="s">
        <v>100</v>
      </c>
      <c r="F18" s="144" t="s">
        <v>98</v>
      </c>
      <c r="G18" s="145">
        <v>1</v>
      </c>
      <c r="H18" s="146"/>
      <c r="I18" s="146">
        <f t="shared" si="0"/>
        <v>0</v>
      </c>
      <c r="J18" s="147">
        <v>21</v>
      </c>
      <c r="K18" s="146">
        <f t="shared" si="1"/>
        <v>0</v>
      </c>
      <c r="L18" s="213"/>
      <c r="M18" s="193"/>
      <c r="N18" s="213"/>
      <c r="O18" s="213"/>
      <c r="P18" s="193"/>
      <c r="Q18" s="213"/>
      <c r="R18" s="213"/>
      <c r="S18" s="213"/>
      <c r="T18" s="193"/>
      <c r="U18" s="193"/>
      <c r="V18" s="213"/>
      <c r="W18" s="213"/>
      <c r="X18" s="213"/>
      <c r="Y18" s="213"/>
      <c r="Z18" s="213"/>
    </row>
    <row r="19" spans="1:26" s="136" customFormat="1">
      <c r="A19" s="148">
        <v>4</v>
      </c>
      <c r="B19" s="144" t="s">
        <v>91</v>
      </c>
      <c r="C19" s="144" t="s">
        <v>92</v>
      </c>
      <c r="D19" s="253" t="s">
        <v>412</v>
      </c>
      <c r="E19" s="251" t="s">
        <v>413</v>
      </c>
      <c r="F19" s="144" t="s">
        <v>93</v>
      </c>
      <c r="G19" s="145">
        <v>100</v>
      </c>
      <c r="H19" s="146"/>
      <c r="I19" s="146">
        <f t="shared" si="0"/>
        <v>0</v>
      </c>
      <c r="J19" s="147">
        <v>21</v>
      </c>
      <c r="K19" s="146">
        <f t="shared" si="1"/>
        <v>0</v>
      </c>
      <c r="L19" s="213"/>
      <c r="M19" s="193"/>
      <c r="N19" s="213"/>
      <c r="O19" s="213"/>
      <c r="P19" s="193"/>
      <c r="Q19" s="213"/>
      <c r="R19" s="213"/>
      <c r="S19" s="213"/>
      <c r="T19" s="193"/>
      <c r="U19" s="193"/>
      <c r="V19" s="213"/>
      <c r="W19" s="213"/>
      <c r="X19" s="213"/>
      <c r="Y19" s="213"/>
      <c r="Z19" s="213"/>
    </row>
    <row r="20" spans="1:26" s="136" customFormat="1">
      <c r="A20" s="148">
        <v>5</v>
      </c>
      <c r="B20" s="144" t="s">
        <v>91</v>
      </c>
      <c r="C20" s="144" t="s">
        <v>92</v>
      </c>
      <c r="D20" s="253" t="s">
        <v>414</v>
      </c>
      <c r="E20" s="251" t="s">
        <v>415</v>
      </c>
      <c r="F20" s="144" t="s">
        <v>93</v>
      </c>
      <c r="G20" s="145">
        <v>100</v>
      </c>
      <c r="H20" s="146"/>
      <c r="I20" s="146">
        <f t="shared" si="0"/>
        <v>0</v>
      </c>
      <c r="J20" s="147">
        <v>21</v>
      </c>
      <c r="K20" s="146">
        <f t="shared" si="1"/>
        <v>0</v>
      </c>
      <c r="L20" s="213"/>
      <c r="M20" s="193"/>
      <c r="N20" s="213"/>
      <c r="O20" s="213"/>
      <c r="P20" s="193"/>
      <c r="Q20" s="213"/>
      <c r="R20" s="213"/>
      <c r="S20" s="213"/>
      <c r="T20" s="193"/>
      <c r="U20" s="193"/>
      <c r="V20" s="213"/>
      <c r="W20" s="213"/>
      <c r="X20" s="213"/>
      <c r="Y20" s="213"/>
      <c r="Z20" s="213"/>
    </row>
    <row r="21" spans="1:26" s="136" customFormat="1">
      <c r="A21" s="148">
        <v>6</v>
      </c>
      <c r="B21" s="144" t="s">
        <v>91</v>
      </c>
      <c r="C21" s="144" t="s">
        <v>92</v>
      </c>
      <c r="D21" s="253" t="s">
        <v>416</v>
      </c>
      <c r="E21" s="251" t="s">
        <v>417</v>
      </c>
      <c r="F21" s="144" t="s">
        <v>93</v>
      </c>
      <c r="G21" s="145">
        <v>100</v>
      </c>
      <c r="H21" s="146"/>
      <c r="I21" s="146">
        <f t="shared" si="0"/>
        <v>0</v>
      </c>
      <c r="J21" s="147">
        <v>21</v>
      </c>
      <c r="K21" s="146">
        <f t="shared" si="1"/>
        <v>0</v>
      </c>
      <c r="L21" s="213"/>
      <c r="M21" s="193"/>
      <c r="N21" s="213"/>
      <c r="O21" s="213"/>
      <c r="P21" s="193"/>
      <c r="Q21" s="213"/>
      <c r="R21" s="213"/>
      <c r="S21" s="213"/>
      <c r="T21" s="193"/>
      <c r="U21" s="193"/>
      <c r="V21" s="213"/>
      <c r="W21" s="213"/>
      <c r="X21" s="213"/>
      <c r="Y21" s="213"/>
      <c r="Z21" s="213"/>
    </row>
    <row r="22" spans="1:26" s="136" customFormat="1">
      <c r="A22" s="148">
        <v>7</v>
      </c>
      <c r="B22" s="144" t="s">
        <v>91</v>
      </c>
      <c r="C22" s="144" t="s">
        <v>95</v>
      </c>
      <c r="D22" s="215" t="s">
        <v>101</v>
      </c>
      <c r="E22" s="174" t="s">
        <v>102</v>
      </c>
      <c r="F22" s="144" t="s">
        <v>93</v>
      </c>
      <c r="G22" s="145">
        <v>43</v>
      </c>
      <c r="H22" s="146"/>
      <c r="I22" s="146">
        <f t="shared" si="0"/>
        <v>0</v>
      </c>
      <c r="J22" s="147">
        <v>21</v>
      </c>
      <c r="K22" s="146">
        <f t="shared" si="1"/>
        <v>0</v>
      </c>
      <c r="L22" s="213"/>
      <c r="M22" s="193"/>
      <c r="N22" s="213"/>
      <c r="O22" s="213"/>
      <c r="P22" s="193"/>
      <c r="Q22" s="213"/>
      <c r="R22" s="213"/>
      <c r="S22" s="213"/>
      <c r="T22" s="193"/>
      <c r="U22" s="193"/>
      <c r="V22" s="213"/>
      <c r="W22" s="213"/>
      <c r="X22" s="213"/>
      <c r="Y22" s="213"/>
      <c r="Z22" s="213"/>
    </row>
    <row r="23" spans="1:26" s="136" customFormat="1">
      <c r="A23" s="148">
        <v>8</v>
      </c>
      <c r="B23" s="144" t="s">
        <v>91</v>
      </c>
      <c r="C23" s="144" t="s">
        <v>95</v>
      </c>
      <c r="D23" s="215" t="s">
        <v>103</v>
      </c>
      <c r="E23" s="174" t="s">
        <v>104</v>
      </c>
      <c r="F23" s="144" t="s">
        <v>93</v>
      </c>
      <c r="G23" s="145">
        <v>14</v>
      </c>
      <c r="H23" s="146"/>
      <c r="I23" s="146">
        <f t="shared" si="0"/>
        <v>0</v>
      </c>
      <c r="J23" s="147">
        <v>21</v>
      </c>
      <c r="K23" s="146">
        <f t="shared" si="1"/>
        <v>0</v>
      </c>
      <c r="L23" s="213"/>
      <c r="M23" s="193"/>
      <c r="N23" s="213"/>
      <c r="O23" s="213"/>
      <c r="P23" s="193"/>
      <c r="Q23" s="213"/>
      <c r="R23" s="213"/>
      <c r="S23" s="213"/>
      <c r="T23" s="193"/>
      <c r="U23" s="193"/>
      <c r="V23" s="213"/>
      <c r="W23" s="213"/>
      <c r="X23" s="213"/>
      <c r="Y23" s="213"/>
      <c r="Z23" s="213"/>
    </row>
    <row r="24" spans="1:26" s="136" customFormat="1">
      <c r="A24" s="148">
        <v>9</v>
      </c>
      <c r="B24" s="144" t="s">
        <v>91</v>
      </c>
      <c r="C24" s="144" t="s">
        <v>92</v>
      </c>
      <c r="D24" s="215" t="s">
        <v>218</v>
      </c>
      <c r="E24" s="174" t="s">
        <v>219</v>
      </c>
      <c r="F24" s="144" t="s">
        <v>98</v>
      </c>
      <c r="G24" s="145">
        <v>24</v>
      </c>
      <c r="H24" s="146"/>
      <c r="I24" s="146">
        <f t="shared" si="0"/>
        <v>0</v>
      </c>
      <c r="J24" s="147">
        <v>21</v>
      </c>
      <c r="K24" s="146">
        <f t="shared" si="1"/>
        <v>0</v>
      </c>
      <c r="L24" s="213"/>
      <c r="M24" s="193"/>
      <c r="N24" s="213"/>
      <c r="O24" s="213"/>
      <c r="P24" s="193"/>
      <c r="Q24" s="213"/>
      <c r="R24" s="213"/>
      <c r="S24" s="213"/>
      <c r="T24" s="193"/>
      <c r="U24" s="193"/>
      <c r="V24" s="213"/>
      <c r="W24" s="213"/>
      <c r="X24" s="213"/>
      <c r="Y24" s="213"/>
      <c r="Z24" s="213"/>
    </row>
    <row r="25" spans="1:26" s="141" customFormat="1" ht="13">
      <c r="A25" s="148"/>
      <c r="B25" s="142" t="s">
        <v>52</v>
      </c>
      <c r="C25" s="206"/>
      <c r="D25" s="230">
        <v>9</v>
      </c>
      <c r="E25" s="171" t="s">
        <v>74</v>
      </c>
      <c r="F25" s="206"/>
      <c r="G25" s="202"/>
      <c r="H25" s="236"/>
      <c r="I25" s="143">
        <f>SUM(I26:I38)</f>
        <v>0</v>
      </c>
      <c r="J25" s="202"/>
      <c r="K25" s="146"/>
      <c r="L25" s="202"/>
      <c r="M25" s="192"/>
      <c r="N25" s="202"/>
      <c r="O25" s="202"/>
      <c r="P25" s="192"/>
      <c r="Q25" s="202"/>
      <c r="R25" s="202"/>
      <c r="S25" s="202"/>
      <c r="T25" s="192"/>
      <c r="U25" s="192"/>
      <c r="V25" s="202"/>
      <c r="W25" s="202"/>
      <c r="X25" s="202"/>
      <c r="Y25" s="202"/>
      <c r="Z25" s="202"/>
    </row>
    <row r="26" spans="1:26" s="136" customFormat="1">
      <c r="A26" s="148">
        <v>10</v>
      </c>
      <c r="B26" s="144" t="s">
        <v>91</v>
      </c>
      <c r="C26" s="144" t="s">
        <v>92</v>
      </c>
      <c r="D26" s="215" t="s">
        <v>105</v>
      </c>
      <c r="E26" s="174" t="s">
        <v>106</v>
      </c>
      <c r="F26" s="144" t="s">
        <v>93</v>
      </c>
      <c r="G26" s="145">
        <v>18</v>
      </c>
      <c r="H26" s="146"/>
      <c r="I26" s="146">
        <f t="shared" ref="I26:I32" si="2">ROUND(G26*H26,2)</f>
        <v>0</v>
      </c>
      <c r="J26" s="147">
        <v>21</v>
      </c>
      <c r="K26" s="146">
        <f t="shared" ref="K26:K38" si="3">I26+((I26/100)*J26)</f>
        <v>0</v>
      </c>
      <c r="L26" s="213"/>
      <c r="M26" s="193"/>
      <c r="N26" s="213"/>
      <c r="O26" s="255"/>
      <c r="P26" s="193"/>
      <c r="Q26" s="213"/>
      <c r="R26" s="213"/>
      <c r="S26" s="213"/>
      <c r="T26" s="193"/>
      <c r="U26" s="193"/>
      <c r="V26" s="213"/>
      <c r="W26" s="213"/>
      <c r="X26" s="213"/>
      <c r="Y26" s="213"/>
      <c r="Z26" s="213"/>
    </row>
    <row r="27" spans="1:26" s="136" customFormat="1">
      <c r="A27" s="148">
        <v>11</v>
      </c>
      <c r="B27" s="144" t="s">
        <v>91</v>
      </c>
      <c r="C27" s="144" t="s">
        <v>92</v>
      </c>
      <c r="D27" s="215" t="s">
        <v>107</v>
      </c>
      <c r="E27" s="174" t="s">
        <v>312</v>
      </c>
      <c r="F27" s="144" t="s">
        <v>93</v>
      </c>
      <c r="G27" s="145">
        <v>4</v>
      </c>
      <c r="H27" s="146"/>
      <c r="I27" s="146">
        <f t="shared" si="2"/>
        <v>0</v>
      </c>
      <c r="J27" s="147">
        <v>21</v>
      </c>
      <c r="K27" s="146">
        <f t="shared" si="3"/>
        <v>0</v>
      </c>
      <c r="L27" s="213"/>
      <c r="M27" s="193"/>
      <c r="N27" s="213"/>
      <c r="O27" s="255"/>
      <c r="P27" s="193"/>
      <c r="Q27" s="213"/>
      <c r="R27" s="213"/>
      <c r="S27" s="213"/>
      <c r="T27" s="193"/>
      <c r="U27" s="193"/>
      <c r="V27" s="213"/>
      <c r="W27" s="213"/>
      <c r="X27" s="213"/>
      <c r="Y27" s="213"/>
      <c r="Z27" s="213"/>
    </row>
    <row r="28" spans="1:26" s="136" customFormat="1">
      <c r="A28" s="148">
        <v>12</v>
      </c>
      <c r="B28" s="144" t="s">
        <v>91</v>
      </c>
      <c r="C28" s="144" t="s">
        <v>92</v>
      </c>
      <c r="D28" s="215" t="s">
        <v>108</v>
      </c>
      <c r="E28" s="174" t="s">
        <v>109</v>
      </c>
      <c r="F28" s="144" t="s">
        <v>93</v>
      </c>
      <c r="G28" s="145">
        <f>G22</f>
        <v>43</v>
      </c>
      <c r="H28" s="146"/>
      <c r="I28" s="146">
        <f t="shared" si="2"/>
        <v>0</v>
      </c>
      <c r="J28" s="147">
        <v>21</v>
      </c>
      <c r="K28" s="146">
        <f t="shared" si="3"/>
        <v>0</v>
      </c>
      <c r="L28" s="213"/>
      <c r="M28" s="193"/>
      <c r="N28" s="213"/>
      <c r="O28" s="255"/>
      <c r="P28" s="193"/>
      <c r="Q28" s="213"/>
      <c r="R28" s="213"/>
      <c r="S28" s="213"/>
      <c r="T28" s="193"/>
      <c r="U28" s="193"/>
      <c r="V28" s="213"/>
      <c r="W28" s="213"/>
      <c r="X28" s="213"/>
      <c r="Y28" s="213"/>
      <c r="Z28" s="213"/>
    </row>
    <row r="29" spans="1:26" s="136" customFormat="1">
      <c r="A29" s="148">
        <v>13</v>
      </c>
      <c r="B29" s="144" t="s">
        <v>91</v>
      </c>
      <c r="C29" s="144" t="s">
        <v>92</v>
      </c>
      <c r="D29" s="215" t="s">
        <v>110</v>
      </c>
      <c r="E29" s="174" t="s">
        <v>111</v>
      </c>
      <c r="F29" s="144" t="s">
        <v>93</v>
      </c>
      <c r="G29" s="145">
        <f>G28</f>
        <v>43</v>
      </c>
      <c r="H29" s="146"/>
      <c r="I29" s="146">
        <f t="shared" si="2"/>
        <v>0</v>
      </c>
      <c r="J29" s="147">
        <v>21</v>
      </c>
      <c r="K29" s="146">
        <f t="shared" si="3"/>
        <v>0</v>
      </c>
      <c r="L29" s="213"/>
      <c r="M29" s="193"/>
      <c r="N29" s="213"/>
      <c r="O29" s="255"/>
      <c r="P29" s="193"/>
      <c r="Q29" s="213"/>
      <c r="R29" s="213"/>
      <c r="S29" s="213"/>
      <c r="T29" s="193"/>
      <c r="U29" s="193"/>
      <c r="V29" s="213"/>
      <c r="W29" s="213"/>
      <c r="X29" s="213"/>
      <c r="Y29" s="213"/>
      <c r="Z29" s="213"/>
    </row>
    <row r="30" spans="1:26" s="136" customFormat="1">
      <c r="A30" s="148">
        <v>14</v>
      </c>
      <c r="B30" s="144" t="s">
        <v>91</v>
      </c>
      <c r="C30" s="144" t="s">
        <v>92</v>
      </c>
      <c r="D30" s="215" t="s">
        <v>112</v>
      </c>
      <c r="E30" s="174" t="s">
        <v>113</v>
      </c>
      <c r="F30" s="144" t="s">
        <v>93</v>
      </c>
      <c r="G30" s="145">
        <f>G29</f>
        <v>43</v>
      </c>
      <c r="H30" s="146"/>
      <c r="I30" s="146">
        <f t="shared" si="2"/>
        <v>0</v>
      </c>
      <c r="J30" s="147">
        <v>21</v>
      </c>
      <c r="K30" s="146">
        <f t="shared" si="3"/>
        <v>0</v>
      </c>
      <c r="L30" s="213"/>
      <c r="M30" s="193"/>
      <c r="N30" s="213"/>
      <c r="O30" s="255"/>
      <c r="P30" s="193"/>
      <c r="Q30" s="213"/>
      <c r="R30" s="213"/>
      <c r="S30" s="213"/>
      <c r="T30" s="193"/>
      <c r="U30" s="193"/>
      <c r="V30" s="213"/>
      <c r="W30" s="213"/>
      <c r="X30" s="213"/>
      <c r="Y30" s="213"/>
      <c r="Z30" s="213"/>
    </row>
    <row r="31" spans="1:26" s="136" customFormat="1">
      <c r="A31" s="148">
        <v>15</v>
      </c>
      <c r="B31" s="144" t="s">
        <v>91</v>
      </c>
      <c r="C31" s="144" t="s">
        <v>114</v>
      </c>
      <c r="D31" s="215" t="s">
        <v>116</v>
      </c>
      <c r="E31" s="174" t="s">
        <v>117</v>
      </c>
      <c r="F31" s="144" t="s">
        <v>115</v>
      </c>
      <c r="G31" s="145">
        <v>39</v>
      </c>
      <c r="H31" s="146"/>
      <c r="I31" s="146">
        <f t="shared" si="2"/>
        <v>0</v>
      </c>
      <c r="J31" s="147">
        <v>21</v>
      </c>
      <c r="K31" s="146">
        <f t="shared" si="3"/>
        <v>0</v>
      </c>
      <c r="L31" s="213"/>
      <c r="M31" s="193"/>
      <c r="N31" s="213"/>
      <c r="O31" s="255">
        <f>G31*0.002</f>
        <v>7.8E-2</v>
      </c>
      <c r="P31" s="193"/>
      <c r="Q31" s="213"/>
      <c r="R31" s="213"/>
      <c r="S31" s="213"/>
      <c r="T31" s="193"/>
      <c r="U31" s="193"/>
      <c r="V31" s="213"/>
      <c r="W31" s="213"/>
      <c r="X31" s="213"/>
      <c r="Y31" s="213"/>
      <c r="Z31" s="213"/>
    </row>
    <row r="32" spans="1:26" s="136" customFormat="1">
      <c r="A32" s="148">
        <v>16</v>
      </c>
      <c r="B32" s="144" t="s">
        <v>91</v>
      </c>
      <c r="C32" s="144" t="s">
        <v>114</v>
      </c>
      <c r="D32" s="215" t="s">
        <v>118</v>
      </c>
      <c r="E32" s="174" t="s">
        <v>119</v>
      </c>
      <c r="F32" s="144" t="s">
        <v>115</v>
      </c>
      <c r="G32" s="145">
        <v>13</v>
      </c>
      <c r="H32" s="146"/>
      <c r="I32" s="146">
        <f t="shared" si="2"/>
        <v>0</v>
      </c>
      <c r="J32" s="147">
        <v>21</v>
      </c>
      <c r="K32" s="146">
        <f t="shared" si="3"/>
        <v>0</v>
      </c>
      <c r="L32" s="213"/>
      <c r="M32" s="193"/>
      <c r="N32" s="213"/>
      <c r="O32" s="255">
        <f>G32*0.011</f>
        <v>0.14299999999999999</v>
      </c>
      <c r="P32" s="193"/>
      <c r="Q32" s="213"/>
      <c r="R32" s="213"/>
      <c r="S32" s="213"/>
      <c r="T32" s="193"/>
      <c r="U32" s="193"/>
      <c r="V32" s="213"/>
      <c r="W32" s="213"/>
      <c r="X32" s="213"/>
      <c r="Y32" s="213"/>
      <c r="Z32" s="213"/>
    </row>
    <row r="33" spans="1:26" s="136" customFormat="1">
      <c r="A33" s="148">
        <v>17</v>
      </c>
      <c r="B33" s="144" t="s">
        <v>91</v>
      </c>
      <c r="C33" s="144" t="s">
        <v>114</v>
      </c>
      <c r="D33" s="215" t="s">
        <v>120</v>
      </c>
      <c r="E33" s="174" t="s">
        <v>121</v>
      </c>
      <c r="F33" s="144" t="s">
        <v>115</v>
      </c>
      <c r="G33" s="145">
        <v>2</v>
      </c>
      <c r="H33" s="146"/>
      <c r="I33" s="146">
        <f t="shared" ref="I33:I38" si="4">ROUND(G33*H33,2)</f>
        <v>0</v>
      </c>
      <c r="J33" s="147">
        <v>21</v>
      </c>
      <c r="K33" s="146">
        <f t="shared" si="3"/>
        <v>0</v>
      </c>
      <c r="L33" s="213"/>
      <c r="M33" s="193"/>
      <c r="N33" s="213"/>
      <c r="O33" s="255">
        <f>G33*0.001</f>
        <v>2E-3</v>
      </c>
      <c r="P33" s="193"/>
      <c r="Q33" s="213"/>
      <c r="R33" s="213"/>
      <c r="S33" s="213"/>
      <c r="T33" s="193"/>
      <c r="U33" s="193"/>
      <c r="V33" s="213"/>
      <c r="W33" s="213"/>
      <c r="X33" s="213"/>
      <c r="Y33" s="213"/>
      <c r="Z33" s="213"/>
    </row>
    <row r="34" spans="1:26" s="136" customFormat="1">
      <c r="A34" s="148">
        <v>18</v>
      </c>
      <c r="B34" s="144" t="s">
        <v>91</v>
      </c>
      <c r="C34" s="144" t="s">
        <v>114</v>
      </c>
      <c r="D34" s="215" t="s">
        <v>122</v>
      </c>
      <c r="E34" s="174" t="s">
        <v>123</v>
      </c>
      <c r="F34" s="144" t="s">
        <v>115</v>
      </c>
      <c r="G34" s="145">
        <v>18</v>
      </c>
      <c r="H34" s="146"/>
      <c r="I34" s="146">
        <f t="shared" si="4"/>
        <v>0</v>
      </c>
      <c r="J34" s="147">
        <v>21</v>
      </c>
      <c r="K34" s="146">
        <f t="shared" si="3"/>
        <v>0</v>
      </c>
      <c r="L34" s="213"/>
      <c r="M34" s="193"/>
      <c r="N34" s="213"/>
      <c r="O34" s="255"/>
      <c r="P34" s="193"/>
      <c r="Q34" s="213"/>
      <c r="R34" s="213"/>
      <c r="S34" s="213"/>
      <c r="T34" s="193"/>
      <c r="U34" s="193"/>
      <c r="V34" s="213"/>
      <c r="W34" s="213"/>
      <c r="X34" s="213"/>
      <c r="Y34" s="213"/>
      <c r="Z34" s="213"/>
    </row>
    <row r="35" spans="1:26" s="136" customFormat="1">
      <c r="A35" s="148">
        <v>19</v>
      </c>
      <c r="B35" s="144" t="s">
        <v>91</v>
      </c>
      <c r="C35" s="160" t="s">
        <v>229</v>
      </c>
      <c r="D35" s="231" t="s">
        <v>508</v>
      </c>
      <c r="E35" s="175" t="s">
        <v>353</v>
      </c>
      <c r="F35" s="160" t="s">
        <v>131</v>
      </c>
      <c r="G35" s="159">
        <v>1</v>
      </c>
      <c r="H35" s="158"/>
      <c r="I35" s="146">
        <f t="shared" si="4"/>
        <v>0</v>
      </c>
      <c r="J35" s="147">
        <v>21</v>
      </c>
      <c r="K35" s="146">
        <f t="shared" si="3"/>
        <v>0</v>
      </c>
      <c r="L35" s="213"/>
      <c r="M35" s="193"/>
      <c r="N35" s="213"/>
      <c r="O35" s="255"/>
      <c r="P35" s="193"/>
      <c r="Q35" s="213"/>
      <c r="R35" s="213"/>
      <c r="S35" s="213"/>
      <c r="T35" s="193"/>
      <c r="U35" s="193"/>
      <c r="V35" s="213"/>
      <c r="W35" s="213"/>
      <c r="X35" s="213"/>
      <c r="Y35" s="213"/>
      <c r="Z35" s="213"/>
    </row>
    <row r="36" spans="1:26" s="136" customFormat="1">
      <c r="A36" s="148">
        <v>20</v>
      </c>
      <c r="B36" s="144" t="s">
        <v>91</v>
      </c>
      <c r="C36" s="160" t="s">
        <v>229</v>
      </c>
      <c r="D36" s="215" t="s">
        <v>508</v>
      </c>
      <c r="E36" s="175" t="s">
        <v>354</v>
      </c>
      <c r="F36" s="160" t="s">
        <v>131</v>
      </c>
      <c r="G36" s="145">
        <v>1</v>
      </c>
      <c r="H36" s="146"/>
      <c r="I36" s="146">
        <f t="shared" si="4"/>
        <v>0</v>
      </c>
      <c r="J36" s="147">
        <v>21</v>
      </c>
      <c r="K36" s="146">
        <f t="shared" si="3"/>
        <v>0</v>
      </c>
      <c r="L36" s="213"/>
      <c r="M36" s="193"/>
      <c r="N36" s="213"/>
      <c r="O36" s="255"/>
      <c r="P36" s="193"/>
      <c r="Q36" s="213"/>
      <c r="R36" s="213"/>
      <c r="S36" s="213"/>
      <c r="T36" s="193"/>
      <c r="U36" s="193"/>
      <c r="V36" s="213"/>
      <c r="W36" s="213"/>
      <c r="X36" s="213"/>
      <c r="Y36" s="213"/>
      <c r="Z36" s="213"/>
    </row>
    <row r="37" spans="1:26" s="136" customFormat="1" ht="25">
      <c r="A37" s="148">
        <v>21</v>
      </c>
      <c r="B37" s="144" t="s">
        <v>91</v>
      </c>
      <c r="C37" s="160" t="s">
        <v>229</v>
      </c>
      <c r="D37" s="215" t="s">
        <v>508</v>
      </c>
      <c r="E37" s="174" t="s">
        <v>405</v>
      </c>
      <c r="F37" s="144" t="s">
        <v>131</v>
      </c>
      <c r="G37" s="145">
        <v>1</v>
      </c>
      <c r="H37" s="146"/>
      <c r="I37" s="146">
        <f t="shared" ref="I37" si="5">ROUND(G37*H37,2)</f>
        <v>0</v>
      </c>
      <c r="J37" s="147">
        <v>21</v>
      </c>
      <c r="K37" s="146">
        <f t="shared" si="3"/>
        <v>0</v>
      </c>
      <c r="L37" s="213"/>
      <c r="M37" s="193"/>
      <c r="N37" s="213"/>
      <c r="O37" s="255"/>
      <c r="P37" s="193"/>
      <c r="Q37" s="213"/>
      <c r="R37" s="213"/>
      <c r="S37" s="213"/>
      <c r="T37" s="193"/>
      <c r="U37" s="193"/>
      <c r="V37" s="213"/>
      <c r="W37" s="213"/>
      <c r="X37" s="213"/>
      <c r="Y37" s="213"/>
      <c r="Z37" s="213"/>
    </row>
    <row r="38" spans="1:26" s="136" customFormat="1" ht="25">
      <c r="A38" s="148">
        <v>22</v>
      </c>
      <c r="B38" s="144" t="s">
        <v>91</v>
      </c>
      <c r="C38" s="144" t="s">
        <v>229</v>
      </c>
      <c r="D38" s="215" t="s">
        <v>508</v>
      </c>
      <c r="E38" s="174" t="s">
        <v>403</v>
      </c>
      <c r="F38" s="144" t="s">
        <v>131</v>
      </c>
      <c r="G38" s="145">
        <v>1</v>
      </c>
      <c r="H38" s="146"/>
      <c r="I38" s="146">
        <f t="shared" si="4"/>
        <v>0</v>
      </c>
      <c r="J38" s="147">
        <v>21</v>
      </c>
      <c r="K38" s="146">
        <f t="shared" si="3"/>
        <v>0</v>
      </c>
      <c r="L38" s="213"/>
      <c r="M38" s="193"/>
      <c r="N38" s="213"/>
      <c r="O38" s="255"/>
      <c r="P38" s="193"/>
      <c r="Q38" s="213"/>
      <c r="R38" s="213"/>
      <c r="S38" s="213"/>
      <c r="T38" s="193"/>
      <c r="U38" s="193"/>
      <c r="V38" s="213"/>
      <c r="W38" s="213"/>
      <c r="X38" s="213"/>
      <c r="Y38" s="213"/>
      <c r="Z38" s="213"/>
    </row>
    <row r="39" spans="1:26" s="141" customFormat="1" ht="13">
      <c r="A39" s="202"/>
      <c r="B39" s="142" t="s">
        <v>52</v>
      </c>
      <c r="C39" s="206"/>
      <c r="D39" s="230">
        <v>997</v>
      </c>
      <c r="E39" s="171" t="s">
        <v>75</v>
      </c>
      <c r="F39" s="206"/>
      <c r="G39" s="202"/>
      <c r="H39" s="146"/>
      <c r="I39" s="143">
        <f>SUM(I40:I44)</f>
        <v>0</v>
      </c>
      <c r="J39" s="202"/>
      <c r="K39" s="146"/>
      <c r="L39" s="202"/>
      <c r="M39" s="192"/>
      <c r="N39" s="202"/>
      <c r="O39" s="256">
        <f>SUM(O31:O34)+O65</f>
        <v>4.298</v>
      </c>
      <c r="P39" s="192"/>
      <c r="Q39" s="202"/>
      <c r="R39" s="202"/>
      <c r="S39" s="202"/>
      <c r="T39" s="192"/>
      <c r="U39" s="192"/>
      <c r="V39" s="202"/>
      <c r="W39" s="202"/>
      <c r="X39" s="202"/>
      <c r="Y39" s="202"/>
      <c r="Z39" s="202"/>
    </row>
    <row r="40" spans="1:26" s="136" customFormat="1">
      <c r="A40" s="148">
        <v>23</v>
      </c>
      <c r="B40" s="144" t="s">
        <v>91</v>
      </c>
      <c r="C40" s="144" t="s">
        <v>114</v>
      </c>
      <c r="D40" s="215" t="s">
        <v>125</v>
      </c>
      <c r="E40" s="174" t="s">
        <v>220</v>
      </c>
      <c r="F40" s="144" t="s">
        <v>124</v>
      </c>
      <c r="G40" s="145">
        <f>O39</f>
        <v>4.298</v>
      </c>
      <c r="H40" s="146"/>
      <c r="I40" s="146">
        <f t="shared" ref="I40:I44" si="6">ROUND(G40*H40,2)</f>
        <v>0</v>
      </c>
      <c r="J40" s="147">
        <v>21</v>
      </c>
      <c r="K40" s="146">
        <f>I40+((I40/100)*J40)</f>
        <v>0</v>
      </c>
      <c r="L40" s="213"/>
      <c r="M40" s="193"/>
      <c r="N40" s="213"/>
      <c r="O40" s="255"/>
      <c r="P40" s="193"/>
      <c r="Q40" s="213"/>
      <c r="R40" s="213"/>
      <c r="S40" s="213"/>
      <c r="T40" s="193"/>
      <c r="U40" s="193"/>
      <c r="V40" s="213"/>
      <c r="W40" s="213"/>
      <c r="X40" s="213"/>
      <c r="Y40" s="213"/>
      <c r="Z40" s="213"/>
    </row>
    <row r="41" spans="1:26" s="136" customFormat="1">
      <c r="A41" s="148">
        <v>24</v>
      </c>
      <c r="B41" s="144" t="s">
        <v>91</v>
      </c>
      <c r="C41" s="144" t="s">
        <v>126</v>
      </c>
      <c r="D41" s="215" t="s">
        <v>127</v>
      </c>
      <c r="E41" s="174" t="s">
        <v>128</v>
      </c>
      <c r="F41" s="144" t="s">
        <v>124</v>
      </c>
      <c r="G41" s="145">
        <f>G40</f>
        <v>4.298</v>
      </c>
      <c r="H41" s="146"/>
      <c r="I41" s="146">
        <f t="shared" si="6"/>
        <v>0</v>
      </c>
      <c r="J41" s="147">
        <v>21</v>
      </c>
      <c r="K41" s="146">
        <f>I41+((I41/100)*J41)</f>
        <v>0</v>
      </c>
      <c r="L41" s="213"/>
      <c r="M41" s="193"/>
      <c r="N41" s="213"/>
      <c r="O41" s="255"/>
      <c r="P41" s="193"/>
      <c r="Q41" s="213"/>
      <c r="R41" s="213"/>
      <c r="S41" s="213"/>
      <c r="T41" s="193"/>
      <c r="U41" s="193"/>
      <c r="V41" s="213"/>
      <c r="W41" s="213"/>
      <c r="X41" s="213"/>
      <c r="Y41" s="213"/>
      <c r="Z41" s="213"/>
    </row>
    <row r="42" spans="1:26" s="149" customFormat="1">
      <c r="A42" s="148">
        <v>25</v>
      </c>
      <c r="B42" s="144" t="s">
        <v>91</v>
      </c>
      <c r="C42" s="144" t="s">
        <v>114</v>
      </c>
      <c r="D42" s="215" t="s">
        <v>221</v>
      </c>
      <c r="E42" s="174" t="s">
        <v>222</v>
      </c>
      <c r="F42" s="144" t="s">
        <v>124</v>
      </c>
      <c r="G42" s="145">
        <f>G40</f>
        <v>4.298</v>
      </c>
      <c r="H42" s="146"/>
      <c r="I42" s="146">
        <f t="shared" si="6"/>
        <v>0</v>
      </c>
      <c r="J42" s="147">
        <v>21</v>
      </c>
      <c r="K42" s="146">
        <f>I42+((I42/100)*J42)</f>
        <v>0</v>
      </c>
      <c r="L42" s="217"/>
      <c r="M42" s="189"/>
      <c r="N42" s="217"/>
      <c r="O42" s="217"/>
      <c r="P42" s="189"/>
      <c r="Q42" s="217"/>
      <c r="R42" s="217"/>
      <c r="S42" s="217"/>
      <c r="T42" s="189"/>
      <c r="U42" s="189"/>
      <c r="V42" s="217"/>
      <c r="W42" s="217"/>
      <c r="X42" s="217"/>
      <c r="Y42" s="217"/>
      <c r="Z42" s="217"/>
    </row>
    <row r="43" spans="1:26" s="149" customFormat="1">
      <c r="A43" s="148">
        <v>26</v>
      </c>
      <c r="B43" s="144" t="s">
        <v>91</v>
      </c>
      <c r="C43" s="144" t="s">
        <v>114</v>
      </c>
      <c r="D43" s="215" t="s">
        <v>223</v>
      </c>
      <c r="E43" s="174" t="s">
        <v>226</v>
      </c>
      <c r="F43" s="144" t="s">
        <v>124</v>
      </c>
      <c r="G43" s="145">
        <f>G42*20</f>
        <v>85.960000000000008</v>
      </c>
      <c r="H43" s="146"/>
      <c r="I43" s="146">
        <f t="shared" si="6"/>
        <v>0</v>
      </c>
      <c r="J43" s="147">
        <v>21</v>
      </c>
      <c r="K43" s="146">
        <f>I43+((I43/100)*J43)</f>
        <v>0</v>
      </c>
      <c r="L43" s="217"/>
      <c r="M43" s="189"/>
      <c r="N43" s="217"/>
      <c r="O43" s="217"/>
      <c r="P43" s="189"/>
      <c r="Q43" s="217"/>
      <c r="R43" s="217"/>
      <c r="S43" s="217"/>
      <c r="T43" s="189"/>
      <c r="U43" s="189"/>
      <c r="V43" s="217"/>
      <c r="W43" s="217"/>
      <c r="X43" s="217"/>
      <c r="Y43" s="217"/>
      <c r="Z43" s="217"/>
    </row>
    <row r="44" spans="1:26" s="149" customFormat="1">
      <c r="A44" s="148">
        <v>27</v>
      </c>
      <c r="B44" s="144" t="s">
        <v>91</v>
      </c>
      <c r="C44" s="144" t="s">
        <v>114</v>
      </c>
      <c r="D44" s="215" t="s">
        <v>224</v>
      </c>
      <c r="E44" s="174" t="s">
        <v>225</v>
      </c>
      <c r="F44" s="144" t="s">
        <v>124</v>
      </c>
      <c r="G44" s="145">
        <f>G40</f>
        <v>4.298</v>
      </c>
      <c r="H44" s="158"/>
      <c r="I44" s="146">
        <f t="shared" si="6"/>
        <v>0</v>
      </c>
      <c r="J44" s="147">
        <v>21</v>
      </c>
      <c r="K44" s="146">
        <f>I44+((I44/100)*J44)</f>
        <v>0</v>
      </c>
      <c r="L44" s="217"/>
      <c r="M44" s="189"/>
      <c r="N44" s="217"/>
      <c r="O44" s="217"/>
      <c r="P44" s="189"/>
      <c r="Q44" s="217"/>
      <c r="R44" s="217"/>
      <c r="S44" s="217"/>
      <c r="T44" s="189"/>
      <c r="U44" s="189"/>
      <c r="V44" s="217"/>
      <c r="W44" s="217"/>
      <c r="X44" s="217"/>
      <c r="Y44" s="217"/>
      <c r="Z44" s="217"/>
    </row>
    <row r="45" spans="1:26" s="141" customFormat="1" ht="13">
      <c r="A45" s="202"/>
      <c r="B45" s="142" t="s">
        <v>52</v>
      </c>
      <c r="C45" s="206"/>
      <c r="D45" s="230">
        <v>998</v>
      </c>
      <c r="E45" s="171" t="s">
        <v>76</v>
      </c>
      <c r="F45" s="206"/>
      <c r="G45" s="202"/>
      <c r="H45" s="236"/>
      <c r="I45" s="143">
        <f>SUM(I46:I46)</f>
        <v>0</v>
      </c>
      <c r="J45" s="202"/>
      <c r="K45" s="146"/>
      <c r="L45" s="202"/>
      <c r="M45" s="192"/>
      <c r="N45" s="202"/>
      <c r="O45" s="202"/>
      <c r="P45" s="192"/>
      <c r="Q45" s="202"/>
      <c r="R45" s="202"/>
      <c r="S45" s="202"/>
      <c r="T45" s="192"/>
      <c r="U45" s="192"/>
      <c r="V45" s="202"/>
      <c r="W45" s="202"/>
      <c r="X45" s="202"/>
      <c r="Y45" s="202"/>
      <c r="Z45" s="202"/>
    </row>
    <row r="46" spans="1:26" s="136" customFormat="1">
      <c r="A46" s="148">
        <v>28</v>
      </c>
      <c r="B46" s="144" t="s">
        <v>91</v>
      </c>
      <c r="C46" s="144" t="s">
        <v>95</v>
      </c>
      <c r="D46" s="215" t="s">
        <v>129</v>
      </c>
      <c r="E46" s="174" t="s">
        <v>130</v>
      </c>
      <c r="F46" s="144" t="s">
        <v>124</v>
      </c>
      <c r="G46" s="145">
        <v>2</v>
      </c>
      <c r="H46" s="146"/>
      <c r="I46" s="146">
        <f t="shared" ref="I46" si="7">ROUND(G46*H46,2)</f>
        <v>0</v>
      </c>
      <c r="J46" s="147">
        <v>21</v>
      </c>
      <c r="K46" s="146">
        <f>I46+((I46/100)*J46)</f>
        <v>0</v>
      </c>
      <c r="L46" s="213"/>
      <c r="M46" s="193"/>
      <c r="N46" s="213"/>
      <c r="O46" s="213"/>
      <c r="P46" s="193"/>
      <c r="Q46" s="213"/>
      <c r="R46" s="213"/>
      <c r="S46" s="213"/>
      <c r="T46" s="193"/>
      <c r="U46" s="193"/>
      <c r="V46" s="213"/>
      <c r="W46" s="213"/>
      <c r="X46" s="213"/>
      <c r="Y46" s="213"/>
      <c r="Z46" s="213"/>
    </row>
    <row r="47" spans="1:26" s="140" customFormat="1" ht="13">
      <c r="A47" s="201"/>
      <c r="B47" s="150" t="s">
        <v>52</v>
      </c>
      <c r="C47" s="224"/>
      <c r="D47" s="229" t="s">
        <v>43</v>
      </c>
      <c r="E47" s="173" t="s">
        <v>77</v>
      </c>
      <c r="F47" s="224"/>
      <c r="G47" s="201"/>
      <c r="H47" s="236"/>
      <c r="I47" s="151">
        <f>I48+I78+I73+I64</f>
        <v>0</v>
      </c>
      <c r="J47" s="201"/>
      <c r="K47" s="146"/>
      <c r="L47" s="201"/>
      <c r="M47" s="191"/>
      <c r="N47" s="201"/>
      <c r="O47" s="201"/>
      <c r="P47" s="191"/>
      <c r="Q47" s="201"/>
      <c r="R47" s="201"/>
      <c r="S47" s="201"/>
      <c r="T47" s="191"/>
      <c r="U47" s="191"/>
      <c r="V47" s="201"/>
      <c r="W47" s="201"/>
      <c r="X47" s="201"/>
      <c r="Y47" s="201"/>
      <c r="Z47" s="201"/>
    </row>
    <row r="48" spans="1:26" s="141" customFormat="1" ht="13">
      <c r="A48" s="202"/>
      <c r="B48" s="142" t="s">
        <v>52</v>
      </c>
      <c r="C48" s="206"/>
      <c r="D48" s="230">
        <v>776</v>
      </c>
      <c r="E48" s="171" t="s">
        <v>79</v>
      </c>
      <c r="F48" s="206"/>
      <c r="G48" s="202"/>
      <c r="H48" s="236"/>
      <c r="I48" s="143">
        <f>SUM(I49:I63)</f>
        <v>0</v>
      </c>
      <c r="J48" s="202"/>
      <c r="K48" s="146"/>
      <c r="L48" s="202"/>
      <c r="M48" s="192"/>
      <c r="N48" s="202"/>
      <c r="O48" s="202"/>
      <c r="P48" s="192"/>
      <c r="Q48" s="202"/>
      <c r="R48" s="202"/>
      <c r="S48" s="202"/>
      <c r="T48" s="192"/>
      <c r="U48" s="192"/>
      <c r="V48" s="202"/>
      <c r="W48" s="202"/>
      <c r="X48" s="202"/>
      <c r="Y48" s="202"/>
      <c r="Z48" s="202"/>
    </row>
    <row r="49" spans="1:26" s="136" customFormat="1">
      <c r="A49" s="148">
        <v>29</v>
      </c>
      <c r="B49" s="144" t="s">
        <v>91</v>
      </c>
      <c r="C49" s="144" t="s">
        <v>78</v>
      </c>
      <c r="D49" s="215" t="s">
        <v>134</v>
      </c>
      <c r="E49" s="174" t="s">
        <v>135</v>
      </c>
      <c r="F49" s="144" t="s">
        <v>93</v>
      </c>
      <c r="G49" s="145">
        <f>G22</f>
        <v>43</v>
      </c>
      <c r="H49" s="146"/>
      <c r="I49" s="146">
        <f t="shared" ref="I49:I63" si="8">ROUND(G49*H49,2)</f>
        <v>0</v>
      </c>
      <c r="J49" s="147">
        <v>21</v>
      </c>
      <c r="K49" s="146">
        <f t="shared" ref="K49:K63" si="9">I49+((I49/100)*J49)</f>
        <v>0</v>
      </c>
      <c r="L49" s="213"/>
      <c r="M49" s="193"/>
      <c r="N49" s="213"/>
      <c r="O49" s="213"/>
      <c r="P49" s="193"/>
      <c r="Q49" s="213"/>
      <c r="R49" s="213"/>
      <c r="S49" s="213"/>
      <c r="T49" s="193"/>
      <c r="U49" s="193"/>
      <c r="V49" s="213"/>
      <c r="W49" s="213"/>
      <c r="X49" s="213"/>
      <c r="Y49" s="213"/>
      <c r="Z49" s="213"/>
    </row>
    <row r="50" spans="1:26" s="136" customFormat="1">
      <c r="A50" s="148">
        <v>30</v>
      </c>
      <c r="B50" s="144" t="s">
        <v>91</v>
      </c>
      <c r="C50" s="144" t="s">
        <v>78</v>
      </c>
      <c r="D50" s="215" t="s">
        <v>136</v>
      </c>
      <c r="E50" s="174" t="s">
        <v>137</v>
      </c>
      <c r="F50" s="144" t="s">
        <v>93</v>
      </c>
      <c r="G50" s="145">
        <f>G22</f>
        <v>43</v>
      </c>
      <c r="H50" s="146"/>
      <c r="I50" s="146">
        <f t="shared" si="8"/>
        <v>0</v>
      </c>
      <c r="J50" s="147">
        <v>21</v>
      </c>
      <c r="K50" s="146">
        <f t="shared" si="9"/>
        <v>0</v>
      </c>
      <c r="L50" s="213"/>
      <c r="M50" s="193"/>
      <c r="N50" s="213"/>
      <c r="O50" s="213"/>
      <c r="P50" s="193"/>
      <c r="Q50" s="213"/>
      <c r="R50" s="213"/>
      <c r="S50" s="213"/>
      <c r="T50" s="193"/>
      <c r="U50" s="193"/>
      <c r="V50" s="213"/>
      <c r="W50" s="213"/>
      <c r="X50" s="213"/>
      <c r="Y50" s="213"/>
      <c r="Z50" s="213"/>
    </row>
    <row r="51" spans="1:26" s="136" customFormat="1">
      <c r="A51" s="148">
        <v>31</v>
      </c>
      <c r="B51" s="144" t="s">
        <v>91</v>
      </c>
      <c r="C51" s="144" t="s">
        <v>78</v>
      </c>
      <c r="D51" s="215" t="s">
        <v>138</v>
      </c>
      <c r="E51" s="174" t="s">
        <v>139</v>
      </c>
      <c r="F51" s="144" t="s">
        <v>93</v>
      </c>
      <c r="G51" s="145">
        <f>G22</f>
        <v>43</v>
      </c>
      <c r="H51" s="146"/>
      <c r="I51" s="146">
        <f t="shared" si="8"/>
        <v>0</v>
      </c>
      <c r="J51" s="147">
        <v>21</v>
      </c>
      <c r="K51" s="146">
        <f t="shared" si="9"/>
        <v>0</v>
      </c>
      <c r="L51" s="213"/>
      <c r="M51" s="193"/>
      <c r="N51" s="213"/>
      <c r="O51" s="213"/>
      <c r="P51" s="193"/>
      <c r="Q51" s="213"/>
      <c r="R51" s="213"/>
      <c r="S51" s="213"/>
      <c r="T51" s="193"/>
      <c r="U51" s="193"/>
      <c r="V51" s="213"/>
      <c r="W51" s="213"/>
      <c r="X51" s="213"/>
      <c r="Y51" s="213"/>
      <c r="Z51" s="213"/>
    </row>
    <row r="52" spans="1:26" s="136" customFormat="1">
      <c r="A52" s="148">
        <v>32</v>
      </c>
      <c r="B52" s="144" t="s">
        <v>91</v>
      </c>
      <c r="C52" s="144" t="s">
        <v>78</v>
      </c>
      <c r="D52" s="215" t="s">
        <v>140</v>
      </c>
      <c r="E52" s="174" t="s">
        <v>141</v>
      </c>
      <c r="F52" s="144" t="s">
        <v>93</v>
      </c>
      <c r="G52" s="145">
        <f>G22</f>
        <v>43</v>
      </c>
      <c r="H52" s="146"/>
      <c r="I52" s="146">
        <f t="shared" si="8"/>
        <v>0</v>
      </c>
      <c r="J52" s="147">
        <v>21</v>
      </c>
      <c r="K52" s="146">
        <f t="shared" si="9"/>
        <v>0</v>
      </c>
      <c r="L52" s="213"/>
      <c r="M52" s="193"/>
      <c r="N52" s="213"/>
      <c r="O52" s="213"/>
      <c r="P52" s="193"/>
      <c r="Q52" s="213"/>
      <c r="R52" s="213"/>
      <c r="S52" s="213"/>
      <c r="T52" s="193"/>
      <c r="U52" s="193"/>
      <c r="V52" s="213"/>
      <c r="W52" s="213"/>
      <c r="X52" s="213"/>
      <c r="Y52" s="213"/>
      <c r="Z52" s="213"/>
    </row>
    <row r="53" spans="1:26" s="136" customFormat="1">
      <c r="A53" s="148">
        <v>33</v>
      </c>
      <c r="B53" s="144" t="s">
        <v>91</v>
      </c>
      <c r="C53" s="144" t="s">
        <v>78</v>
      </c>
      <c r="D53" s="215" t="s">
        <v>142</v>
      </c>
      <c r="E53" s="174" t="s">
        <v>143</v>
      </c>
      <c r="F53" s="144" t="s">
        <v>93</v>
      </c>
      <c r="G53" s="145">
        <f>G22</f>
        <v>43</v>
      </c>
      <c r="H53" s="146"/>
      <c r="I53" s="146">
        <f t="shared" si="8"/>
        <v>0</v>
      </c>
      <c r="J53" s="147">
        <v>21</v>
      </c>
      <c r="K53" s="146">
        <f t="shared" si="9"/>
        <v>0</v>
      </c>
      <c r="L53" s="213"/>
      <c r="M53" s="193"/>
      <c r="N53" s="213"/>
      <c r="O53" s="213"/>
      <c r="P53" s="193"/>
      <c r="Q53" s="213"/>
      <c r="R53" s="213"/>
      <c r="S53" s="213"/>
      <c r="T53" s="193"/>
      <c r="U53" s="193"/>
      <c r="V53" s="213"/>
      <c r="W53" s="213"/>
      <c r="X53" s="213"/>
      <c r="Y53" s="213"/>
      <c r="Z53" s="213"/>
    </row>
    <row r="54" spans="1:26" s="136" customFormat="1">
      <c r="A54" s="148">
        <v>34</v>
      </c>
      <c r="B54" s="144" t="s">
        <v>91</v>
      </c>
      <c r="C54" s="144" t="s">
        <v>78</v>
      </c>
      <c r="D54" s="215" t="s">
        <v>144</v>
      </c>
      <c r="E54" s="174" t="s">
        <v>145</v>
      </c>
      <c r="F54" s="144" t="s">
        <v>93</v>
      </c>
      <c r="G54" s="145">
        <f>G22</f>
        <v>43</v>
      </c>
      <c r="H54" s="146"/>
      <c r="I54" s="146">
        <f t="shared" si="8"/>
        <v>0</v>
      </c>
      <c r="J54" s="147">
        <v>21</v>
      </c>
      <c r="K54" s="146">
        <f t="shared" si="9"/>
        <v>0</v>
      </c>
      <c r="L54" s="213"/>
      <c r="M54" s="193"/>
      <c r="N54" s="213"/>
      <c r="O54" s="213"/>
      <c r="P54" s="193"/>
      <c r="Q54" s="213"/>
      <c r="R54" s="213"/>
      <c r="S54" s="213"/>
      <c r="T54" s="193"/>
      <c r="U54" s="193"/>
      <c r="V54" s="213"/>
      <c r="W54" s="213"/>
      <c r="X54" s="213"/>
      <c r="Y54" s="213"/>
      <c r="Z54" s="213"/>
    </row>
    <row r="55" spans="1:26" s="136" customFormat="1">
      <c r="A55" s="148">
        <v>35</v>
      </c>
      <c r="B55" s="144" t="s">
        <v>91</v>
      </c>
      <c r="C55" s="144" t="s">
        <v>78</v>
      </c>
      <c r="D55" s="215" t="s">
        <v>146</v>
      </c>
      <c r="E55" s="174" t="s">
        <v>147</v>
      </c>
      <c r="F55" s="144" t="s">
        <v>93</v>
      </c>
      <c r="G55" s="145">
        <f>G22</f>
        <v>43</v>
      </c>
      <c r="H55" s="146"/>
      <c r="I55" s="146">
        <f t="shared" si="8"/>
        <v>0</v>
      </c>
      <c r="J55" s="147">
        <v>21</v>
      </c>
      <c r="K55" s="146">
        <f t="shared" si="9"/>
        <v>0</v>
      </c>
      <c r="L55" s="213"/>
      <c r="M55" s="193"/>
      <c r="N55" s="213"/>
      <c r="O55" s="213"/>
      <c r="P55" s="193"/>
      <c r="Q55" s="213"/>
      <c r="R55" s="213"/>
      <c r="S55" s="213"/>
      <c r="T55" s="193"/>
      <c r="U55" s="193"/>
      <c r="V55" s="213"/>
      <c r="W55" s="213"/>
      <c r="X55" s="213"/>
      <c r="Y55" s="213"/>
      <c r="Z55" s="213"/>
    </row>
    <row r="56" spans="1:26" s="152" customFormat="1" ht="75">
      <c r="A56" s="148">
        <v>36</v>
      </c>
      <c r="B56" s="144" t="s">
        <v>132</v>
      </c>
      <c r="C56" s="144" t="s">
        <v>133</v>
      </c>
      <c r="D56" s="215" t="s">
        <v>333</v>
      </c>
      <c r="E56" s="251" t="s">
        <v>406</v>
      </c>
      <c r="F56" s="144" t="s">
        <v>93</v>
      </c>
      <c r="G56" s="145">
        <f>G22</f>
        <v>43</v>
      </c>
      <c r="H56" s="146"/>
      <c r="I56" s="146">
        <f t="shared" si="8"/>
        <v>0</v>
      </c>
      <c r="J56" s="147">
        <v>21</v>
      </c>
      <c r="K56" s="146">
        <f t="shared" si="9"/>
        <v>0</v>
      </c>
      <c r="L56" s="237"/>
      <c r="M56" s="195"/>
      <c r="N56" s="237"/>
      <c r="O56" s="237"/>
      <c r="P56" s="195"/>
      <c r="Q56" s="237"/>
      <c r="R56" s="237"/>
      <c r="S56" s="237"/>
      <c r="T56" s="195"/>
      <c r="U56" s="195"/>
      <c r="V56" s="237"/>
      <c r="W56" s="237"/>
      <c r="X56" s="237"/>
      <c r="Y56" s="237"/>
      <c r="Z56" s="237"/>
    </row>
    <row r="57" spans="1:26" s="136" customFormat="1">
      <c r="A57" s="148">
        <v>37</v>
      </c>
      <c r="B57" s="144" t="s">
        <v>91</v>
      </c>
      <c r="C57" s="144" t="s">
        <v>78</v>
      </c>
      <c r="D57" s="215" t="s">
        <v>148</v>
      </c>
      <c r="E57" s="174" t="s">
        <v>149</v>
      </c>
      <c r="F57" s="144" t="s">
        <v>115</v>
      </c>
      <c r="G57" s="145">
        <v>25</v>
      </c>
      <c r="H57" s="146"/>
      <c r="I57" s="146">
        <f t="shared" si="8"/>
        <v>0</v>
      </c>
      <c r="J57" s="147">
        <v>21</v>
      </c>
      <c r="K57" s="146">
        <f t="shared" si="9"/>
        <v>0</v>
      </c>
      <c r="L57" s="213"/>
      <c r="M57" s="193"/>
      <c r="N57" s="213"/>
      <c r="O57" s="213"/>
      <c r="P57" s="193"/>
      <c r="Q57" s="213"/>
      <c r="R57" s="213"/>
      <c r="S57" s="213"/>
      <c r="T57" s="193"/>
      <c r="U57" s="193"/>
      <c r="V57" s="213"/>
      <c r="W57" s="213"/>
      <c r="X57" s="213"/>
      <c r="Y57" s="213"/>
      <c r="Z57" s="213"/>
    </row>
    <row r="58" spans="1:26" s="136" customFormat="1">
      <c r="A58" s="148">
        <v>38</v>
      </c>
      <c r="B58" s="144" t="s">
        <v>91</v>
      </c>
      <c r="C58" s="144" t="s">
        <v>78</v>
      </c>
      <c r="D58" s="215" t="s">
        <v>150</v>
      </c>
      <c r="E58" s="174" t="s">
        <v>151</v>
      </c>
      <c r="F58" s="144" t="s">
        <v>115</v>
      </c>
      <c r="G58" s="145">
        <v>29</v>
      </c>
      <c r="H58" s="146"/>
      <c r="I58" s="146">
        <f t="shared" si="8"/>
        <v>0</v>
      </c>
      <c r="J58" s="147">
        <v>21</v>
      </c>
      <c r="K58" s="146">
        <f t="shared" si="9"/>
        <v>0</v>
      </c>
      <c r="L58" s="213"/>
      <c r="M58" s="193"/>
      <c r="N58" s="213"/>
      <c r="O58" s="213"/>
      <c r="P58" s="193"/>
      <c r="Q58" s="213"/>
      <c r="R58" s="213"/>
      <c r="S58" s="213"/>
      <c r="T58" s="193"/>
      <c r="U58" s="193"/>
      <c r="V58" s="213"/>
      <c r="W58" s="213"/>
      <c r="X58" s="213"/>
      <c r="Y58" s="213"/>
      <c r="Z58" s="213"/>
    </row>
    <row r="59" spans="1:26" s="152" customFormat="1">
      <c r="A59" s="148">
        <v>39</v>
      </c>
      <c r="B59" s="144" t="s">
        <v>132</v>
      </c>
      <c r="C59" s="144" t="s">
        <v>133</v>
      </c>
      <c r="D59" s="215" t="s">
        <v>273</v>
      </c>
      <c r="E59" s="174" t="s">
        <v>274</v>
      </c>
      <c r="F59" s="144" t="s">
        <v>115</v>
      </c>
      <c r="G59" s="145">
        <f>G58</f>
        <v>29</v>
      </c>
      <c r="H59" s="146"/>
      <c r="I59" s="146">
        <f t="shared" si="8"/>
        <v>0</v>
      </c>
      <c r="J59" s="147">
        <v>21</v>
      </c>
      <c r="K59" s="146">
        <f t="shared" si="9"/>
        <v>0</v>
      </c>
      <c r="L59" s="237"/>
      <c r="M59" s="195"/>
      <c r="N59" s="237"/>
      <c r="O59" s="237"/>
      <c r="P59" s="195"/>
      <c r="Q59" s="237"/>
      <c r="R59" s="237"/>
      <c r="S59" s="237"/>
      <c r="T59" s="195"/>
      <c r="U59" s="195"/>
      <c r="V59" s="237"/>
      <c r="W59" s="237"/>
      <c r="X59" s="237"/>
      <c r="Y59" s="237"/>
      <c r="Z59" s="237"/>
    </row>
    <row r="60" spans="1:26" s="136" customFormat="1">
      <c r="A60" s="148">
        <v>40</v>
      </c>
      <c r="B60" s="144" t="s">
        <v>91</v>
      </c>
      <c r="C60" s="144" t="s">
        <v>78</v>
      </c>
      <c r="D60" s="215" t="s">
        <v>152</v>
      </c>
      <c r="E60" s="174" t="s">
        <v>275</v>
      </c>
      <c r="F60" s="144" t="s">
        <v>115</v>
      </c>
      <c r="G60" s="145">
        <f>G58</f>
        <v>29</v>
      </c>
      <c r="H60" s="146"/>
      <c r="I60" s="146">
        <f t="shared" si="8"/>
        <v>0</v>
      </c>
      <c r="J60" s="147">
        <v>21</v>
      </c>
      <c r="K60" s="146">
        <f t="shared" si="9"/>
        <v>0</v>
      </c>
      <c r="L60" s="213"/>
      <c r="M60" s="193"/>
      <c r="N60" s="213"/>
      <c r="O60" s="213"/>
      <c r="P60" s="193"/>
      <c r="Q60" s="213"/>
      <c r="R60" s="213"/>
      <c r="S60" s="213"/>
      <c r="T60" s="193"/>
      <c r="U60" s="193"/>
      <c r="V60" s="213"/>
      <c r="W60" s="213"/>
      <c r="X60" s="213"/>
      <c r="Y60" s="213"/>
      <c r="Z60" s="213"/>
    </row>
    <row r="61" spans="1:26" s="136" customFormat="1">
      <c r="A61" s="148">
        <v>41</v>
      </c>
      <c r="B61" s="144" t="s">
        <v>91</v>
      </c>
      <c r="C61" s="144" t="s">
        <v>78</v>
      </c>
      <c r="D61" s="215" t="s">
        <v>153</v>
      </c>
      <c r="E61" s="174" t="s">
        <v>154</v>
      </c>
      <c r="F61" s="144" t="s">
        <v>93</v>
      </c>
      <c r="G61" s="145">
        <f>G56</f>
        <v>43</v>
      </c>
      <c r="H61" s="146"/>
      <c r="I61" s="146">
        <f t="shared" si="8"/>
        <v>0</v>
      </c>
      <c r="J61" s="147">
        <v>21</v>
      </c>
      <c r="K61" s="146">
        <f t="shared" si="9"/>
        <v>0</v>
      </c>
      <c r="L61" s="213"/>
      <c r="M61" s="257"/>
      <c r="N61" s="255"/>
      <c r="O61" s="255"/>
      <c r="P61" s="193"/>
      <c r="Q61" s="213"/>
      <c r="R61" s="213"/>
      <c r="S61" s="213"/>
      <c r="T61" s="193"/>
      <c r="U61" s="193"/>
      <c r="V61" s="213"/>
      <c r="W61" s="213"/>
      <c r="X61" s="213"/>
      <c r="Y61" s="213"/>
      <c r="Z61" s="213"/>
    </row>
    <row r="62" spans="1:26" s="136" customFormat="1">
      <c r="A62" s="148">
        <v>42</v>
      </c>
      <c r="B62" s="144" t="s">
        <v>91</v>
      </c>
      <c r="C62" s="144" t="s">
        <v>78</v>
      </c>
      <c r="D62" s="215" t="s">
        <v>155</v>
      </c>
      <c r="E62" s="174" t="s">
        <v>156</v>
      </c>
      <c r="F62" s="144" t="s">
        <v>93</v>
      </c>
      <c r="G62" s="145">
        <f>G56</f>
        <v>43</v>
      </c>
      <c r="H62" s="146"/>
      <c r="I62" s="146">
        <f t="shared" si="8"/>
        <v>0</v>
      </c>
      <c r="J62" s="147">
        <v>21</v>
      </c>
      <c r="K62" s="146">
        <f t="shared" si="9"/>
        <v>0</v>
      </c>
      <c r="L62" s="213"/>
      <c r="M62" s="257"/>
      <c r="N62" s="255"/>
      <c r="O62" s="255"/>
      <c r="P62" s="193"/>
      <c r="Q62" s="213"/>
      <c r="R62" s="213"/>
      <c r="S62" s="213"/>
      <c r="T62" s="193"/>
      <c r="U62" s="193"/>
      <c r="V62" s="213"/>
      <c r="W62" s="213"/>
      <c r="X62" s="213"/>
      <c r="Y62" s="213"/>
      <c r="Z62" s="213"/>
    </row>
    <row r="63" spans="1:26" s="136" customFormat="1">
      <c r="A63" s="148">
        <v>43</v>
      </c>
      <c r="B63" s="144" t="s">
        <v>91</v>
      </c>
      <c r="C63" s="144" t="s">
        <v>78</v>
      </c>
      <c r="D63" s="215" t="s">
        <v>157</v>
      </c>
      <c r="E63" s="174" t="s">
        <v>158</v>
      </c>
      <c r="F63" s="144" t="s">
        <v>41</v>
      </c>
      <c r="G63" s="145">
        <v>100</v>
      </c>
      <c r="H63" s="146"/>
      <c r="I63" s="146">
        <f t="shared" si="8"/>
        <v>0</v>
      </c>
      <c r="J63" s="147">
        <v>21</v>
      </c>
      <c r="K63" s="146">
        <f t="shared" si="9"/>
        <v>0</v>
      </c>
      <c r="L63" s="213"/>
      <c r="M63" s="257"/>
      <c r="N63" s="255"/>
      <c r="O63" s="255"/>
      <c r="P63" s="193"/>
      <c r="Q63" s="213"/>
      <c r="R63" s="213"/>
      <c r="S63" s="213"/>
      <c r="T63" s="193"/>
      <c r="U63" s="193"/>
      <c r="V63" s="213"/>
      <c r="W63" s="213"/>
      <c r="X63" s="213"/>
      <c r="Y63" s="213"/>
      <c r="Z63" s="213"/>
    </row>
    <row r="64" spans="1:26" s="136" customFormat="1" ht="13">
      <c r="A64" s="202"/>
      <c r="B64" s="142" t="s">
        <v>52</v>
      </c>
      <c r="C64" s="206"/>
      <c r="D64" s="230">
        <v>781</v>
      </c>
      <c r="E64" s="171" t="s">
        <v>81</v>
      </c>
      <c r="F64" s="206"/>
      <c r="G64" s="202"/>
      <c r="H64" s="236"/>
      <c r="I64" s="143">
        <f>SUM(I65:I72)</f>
        <v>0</v>
      </c>
      <c r="J64" s="202"/>
      <c r="K64" s="146"/>
      <c r="L64" s="202"/>
      <c r="M64" s="258"/>
      <c r="N64" s="256"/>
      <c r="O64" s="256"/>
      <c r="P64" s="192"/>
      <c r="Q64" s="213"/>
      <c r="R64" s="213"/>
      <c r="S64" s="213"/>
      <c r="T64" s="193"/>
      <c r="U64" s="193"/>
      <c r="V64" s="213"/>
      <c r="W64" s="213"/>
      <c r="X64" s="213"/>
      <c r="Y64" s="213"/>
      <c r="Z64" s="213"/>
    </row>
    <row r="65" spans="1:26" s="136" customFormat="1">
      <c r="A65" s="148">
        <v>44</v>
      </c>
      <c r="B65" s="144" t="s">
        <v>91</v>
      </c>
      <c r="C65" s="144" t="s">
        <v>80</v>
      </c>
      <c r="D65" s="215" t="s">
        <v>159</v>
      </c>
      <c r="E65" s="174" t="s">
        <v>160</v>
      </c>
      <c r="F65" s="144" t="s">
        <v>93</v>
      </c>
      <c r="G65" s="145">
        <v>50</v>
      </c>
      <c r="H65" s="146"/>
      <c r="I65" s="146">
        <f t="shared" ref="I65:I72" si="10">ROUND(G65*H65,2)</f>
        <v>0</v>
      </c>
      <c r="J65" s="147">
        <v>21</v>
      </c>
      <c r="K65" s="146">
        <f t="shared" ref="K65:K72" si="11">I65+((I65/100)*J65)</f>
        <v>0</v>
      </c>
      <c r="L65" s="213"/>
      <c r="M65" s="257"/>
      <c r="N65" s="255">
        <v>8.1500000000000003E-2</v>
      </c>
      <c r="O65" s="255">
        <f>G65*N65</f>
        <v>4.0750000000000002</v>
      </c>
      <c r="P65" s="193"/>
      <c r="Q65" s="213"/>
      <c r="R65" s="213"/>
      <c r="S65" s="213"/>
      <c r="T65" s="193"/>
      <c r="U65" s="193"/>
      <c r="V65" s="213"/>
      <c r="W65" s="213"/>
      <c r="X65" s="213"/>
      <c r="Y65" s="213"/>
      <c r="Z65" s="213"/>
    </row>
    <row r="66" spans="1:26" s="136" customFormat="1">
      <c r="A66" s="148">
        <v>45</v>
      </c>
      <c r="B66" s="144" t="s">
        <v>91</v>
      </c>
      <c r="C66" s="144" t="s">
        <v>80</v>
      </c>
      <c r="D66" s="215" t="s">
        <v>161</v>
      </c>
      <c r="E66" s="174" t="s">
        <v>162</v>
      </c>
      <c r="F66" s="144" t="s">
        <v>93</v>
      </c>
      <c r="G66" s="145">
        <v>8</v>
      </c>
      <c r="H66" s="146"/>
      <c r="I66" s="146">
        <f t="shared" si="10"/>
        <v>0</v>
      </c>
      <c r="J66" s="147">
        <v>21</v>
      </c>
      <c r="K66" s="146">
        <f t="shared" si="11"/>
        <v>0</v>
      </c>
      <c r="L66" s="213"/>
      <c r="M66" s="257"/>
      <c r="N66" s="255"/>
      <c r="O66" s="255"/>
      <c r="P66" s="193"/>
      <c r="Q66" s="213"/>
      <c r="R66" s="213"/>
      <c r="S66" s="213"/>
      <c r="T66" s="193"/>
      <c r="U66" s="193"/>
      <c r="V66" s="213"/>
      <c r="W66" s="213"/>
      <c r="X66" s="213"/>
      <c r="Y66" s="213"/>
      <c r="Z66" s="213"/>
    </row>
    <row r="67" spans="1:26" s="136" customFormat="1">
      <c r="A67" s="148">
        <v>46</v>
      </c>
      <c r="B67" s="144" t="s">
        <v>132</v>
      </c>
      <c r="C67" s="144" t="s">
        <v>133</v>
      </c>
      <c r="D67" s="215" t="s">
        <v>333</v>
      </c>
      <c r="E67" s="174" t="s">
        <v>355</v>
      </c>
      <c r="F67" s="144" t="s">
        <v>93</v>
      </c>
      <c r="G67" s="145">
        <f>G66</f>
        <v>8</v>
      </c>
      <c r="H67" s="146"/>
      <c r="I67" s="146">
        <f t="shared" si="10"/>
        <v>0</v>
      </c>
      <c r="J67" s="147">
        <v>21</v>
      </c>
      <c r="K67" s="146">
        <f t="shared" si="11"/>
        <v>0</v>
      </c>
      <c r="L67" s="237"/>
      <c r="M67" s="257"/>
      <c r="N67" s="255"/>
      <c r="O67" s="255"/>
      <c r="P67" s="195"/>
      <c r="Q67" s="213"/>
      <c r="R67" s="213"/>
      <c r="S67" s="213"/>
      <c r="T67" s="193"/>
      <c r="U67" s="193"/>
      <c r="V67" s="213"/>
      <c r="W67" s="213"/>
      <c r="X67" s="213"/>
      <c r="Y67" s="213"/>
      <c r="Z67" s="213"/>
    </row>
    <row r="68" spans="1:26" s="136" customFormat="1">
      <c r="A68" s="148">
        <v>47</v>
      </c>
      <c r="B68" s="144" t="s">
        <v>91</v>
      </c>
      <c r="C68" s="144" t="s">
        <v>80</v>
      </c>
      <c r="D68" s="215" t="s">
        <v>163</v>
      </c>
      <c r="E68" s="174" t="s">
        <v>164</v>
      </c>
      <c r="F68" s="144" t="s">
        <v>115</v>
      </c>
      <c r="G68" s="145">
        <v>39</v>
      </c>
      <c r="H68" s="146"/>
      <c r="I68" s="146">
        <f t="shared" si="10"/>
        <v>0</v>
      </c>
      <c r="J68" s="147">
        <v>21</v>
      </c>
      <c r="K68" s="146">
        <f t="shared" si="11"/>
        <v>0</v>
      </c>
      <c r="L68" s="213"/>
      <c r="M68" s="257"/>
      <c r="N68" s="255"/>
      <c r="O68" s="255"/>
      <c r="P68" s="193"/>
      <c r="Q68" s="213"/>
      <c r="R68" s="213"/>
      <c r="S68" s="213"/>
      <c r="T68" s="193"/>
      <c r="U68" s="193"/>
      <c r="V68" s="213"/>
      <c r="W68" s="213"/>
      <c r="X68" s="213"/>
      <c r="Y68" s="213"/>
      <c r="Z68" s="213"/>
    </row>
    <row r="69" spans="1:26" s="136" customFormat="1">
      <c r="A69" s="148">
        <v>48</v>
      </c>
      <c r="B69" s="144" t="s">
        <v>91</v>
      </c>
      <c r="C69" s="144" t="s">
        <v>80</v>
      </c>
      <c r="D69" s="215" t="s">
        <v>165</v>
      </c>
      <c r="E69" s="174" t="s">
        <v>166</v>
      </c>
      <c r="F69" s="144" t="s">
        <v>115</v>
      </c>
      <c r="G69" s="145">
        <v>9</v>
      </c>
      <c r="H69" s="146"/>
      <c r="I69" s="146">
        <f t="shared" si="10"/>
        <v>0</v>
      </c>
      <c r="J69" s="147">
        <v>21</v>
      </c>
      <c r="K69" s="146">
        <f t="shared" si="11"/>
        <v>0</v>
      </c>
      <c r="L69" s="213"/>
      <c r="M69" s="257"/>
      <c r="N69" s="255"/>
      <c r="O69" s="255"/>
      <c r="P69" s="193"/>
      <c r="Q69" s="213"/>
      <c r="R69" s="213"/>
      <c r="S69" s="213"/>
      <c r="T69" s="193"/>
      <c r="U69" s="193"/>
      <c r="V69" s="213"/>
      <c r="W69" s="213"/>
      <c r="X69" s="213"/>
      <c r="Y69" s="213"/>
      <c r="Z69" s="213"/>
    </row>
    <row r="70" spans="1:26" s="136" customFormat="1">
      <c r="A70" s="148">
        <v>49</v>
      </c>
      <c r="B70" s="144" t="s">
        <v>91</v>
      </c>
      <c r="C70" s="144" t="s">
        <v>80</v>
      </c>
      <c r="D70" s="215" t="s">
        <v>167</v>
      </c>
      <c r="E70" s="174" t="s">
        <v>168</v>
      </c>
      <c r="F70" s="144" t="s">
        <v>115</v>
      </c>
      <c r="G70" s="145">
        <v>9</v>
      </c>
      <c r="H70" s="146"/>
      <c r="I70" s="146">
        <f t="shared" si="10"/>
        <v>0</v>
      </c>
      <c r="J70" s="147">
        <v>21</v>
      </c>
      <c r="K70" s="146">
        <f t="shared" si="11"/>
        <v>0</v>
      </c>
      <c r="L70" s="213"/>
      <c r="M70" s="193"/>
      <c r="N70" s="213"/>
      <c r="O70" s="213"/>
      <c r="P70" s="193"/>
      <c r="Q70" s="213"/>
      <c r="R70" s="213"/>
      <c r="S70" s="213"/>
      <c r="T70" s="193"/>
      <c r="U70" s="193"/>
      <c r="V70" s="213"/>
      <c r="W70" s="213"/>
      <c r="X70" s="213"/>
      <c r="Y70" s="213"/>
      <c r="Z70" s="213"/>
    </row>
    <row r="71" spans="1:26" s="136" customFormat="1">
      <c r="A71" s="148">
        <v>50</v>
      </c>
      <c r="B71" s="144" t="s">
        <v>91</v>
      </c>
      <c r="C71" s="144" t="s">
        <v>80</v>
      </c>
      <c r="D71" s="215" t="s">
        <v>169</v>
      </c>
      <c r="E71" s="174" t="s">
        <v>170</v>
      </c>
      <c r="F71" s="144" t="s">
        <v>115</v>
      </c>
      <c r="G71" s="145">
        <v>48</v>
      </c>
      <c r="H71" s="146"/>
      <c r="I71" s="146">
        <f t="shared" si="10"/>
        <v>0</v>
      </c>
      <c r="J71" s="147">
        <v>21</v>
      </c>
      <c r="K71" s="146">
        <f t="shared" si="11"/>
        <v>0</v>
      </c>
      <c r="L71" s="213"/>
      <c r="M71" s="193"/>
      <c r="N71" s="213"/>
      <c r="O71" s="213"/>
      <c r="P71" s="193"/>
      <c r="Q71" s="213"/>
      <c r="R71" s="213"/>
      <c r="S71" s="213"/>
      <c r="T71" s="193"/>
      <c r="U71" s="193"/>
      <c r="V71" s="213"/>
      <c r="W71" s="213"/>
      <c r="X71" s="213"/>
      <c r="Y71" s="213"/>
      <c r="Z71" s="213"/>
    </row>
    <row r="72" spans="1:26" s="149" customFormat="1">
      <c r="A72" s="148">
        <v>51</v>
      </c>
      <c r="B72" s="144" t="s">
        <v>91</v>
      </c>
      <c r="C72" s="144" t="s">
        <v>80</v>
      </c>
      <c r="D72" s="215" t="s">
        <v>171</v>
      </c>
      <c r="E72" s="174" t="s">
        <v>172</v>
      </c>
      <c r="F72" s="144" t="s">
        <v>41</v>
      </c>
      <c r="G72" s="145">
        <v>100</v>
      </c>
      <c r="H72" s="146"/>
      <c r="I72" s="146">
        <f t="shared" si="10"/>
        <v>0</v>
      </c>
      <c r="J72" s="147">
        <v>21</v>
      </c>
      <c r="K72" s="146">
        <f t="shared" si="11"/>
        <v>0</v>
      </c>
      <c r="L72" s="213"/>
      <c r="M72" s="193"/>
      <c r="N72" s="213"/>
      <c r="O72" s="213"/>
      <c r="P72" s="193"/>
      <c r="Q72" s="217"/>
      <c r="R72" s="217"/>
      <c r="S72" s="217"/>
      <c r="T72" s="189"/>
      <c r="U72" s="189"/>
      <c r="V72" s="217"/>
      <c r="W72" s="217"/>
      <c r="X72" s="217"/>
      <c r="Y72" s="217"/>
      <c r="Z72" s="217"/>
    </row>
    <row r="73" spans="1:26" customFormat="1" ht="12.75" customHeight="1">
      <c r="A73" s="210"/>
      <c r="B73" s="206" t="s">
        <v>52</v>
      </c>
      <c r="C73" s="225"/>
      <c r="D73" s="230">
        <v>783</v>
      </c>
      <c r="E73" s="171" t="s">
        <v>361</v>
      </c>
      <c r="F73" s="205"/>
      <c r="G73" s="207"/>
      <c r="H73" s="208"/>
      <c r="I73" s="143">
        <f>SUM(I74:I77)</f>
        <v>0</v>
      </c>
      <c r="J73" s="209"/>
      <c r="K73" s="154"/>
      <c r="L73" s="217"/>
      <c r="M73" s="189"/>
      <c r="N73" s="217"/>
      <c r="O73" s="217"/>
      <c r="P73" s="189"/>
      <c r="Q73" s="217"/>
      <c r="R73" s="217"/>
      <c r="S73" s="239"/>
      <c r="T73" s="196"/>
      <c r="U73" s="196"/>
      <c r="V73" s="239"/>
      <c r="W73" s="239"/>
      <c r="X73" s="239"/>
      <c r="Y73" s="239"/>
      <c r="Z73" s="239"/>
    </row>
    <row r="74" spans="1:26" s="136" customFormat="1">
      <c r="A74" s="148">
        <v>52</v>
      </c>
      <c r="B74" s="144" t="s">
        <v>91</v>
      </c>
      <c r="C74" s="144" t="s">
        <v>80</v>
      </c>
      <c r="D74" s="215" t="s">
        <v>296</v>
      </c>
      <c r="E74" s="174" t="s">
        <v>297</v>
      </c>
      <c r="F74" s="144" t="s">
        <v>93</v>
      </c>
      <c r="G74" s="145">
        <v>8</v>
      </c>
      <c r="H74" s="146"/>
      <c r="I74" s="146">
        <f t="shared" ref="I74:I77" si="12">ROUND(G74*H74,2)</f>
        <v>0</v>
      </c>
      <c r="J74" s="147">
        <v>21</v>
      </c>
      <c r="K74" s="146">
        <f>I74+((I74/100)*J74)</f>
        <v>0</v>
      </c>
      <c r="L74" s="213"/>
      <c r="M74" s="193"/>
      <c r="N74" s="213"/>
      <c r="O74" s="213"/>
      <c r="P74" s="193"/>
      <c r="Q74" s="213"/>
      <c r="R74" s="213"/>
      <c r="S74" s="213"/>
      <c r="T74" s="193"/>
      <c r="U74" s="193"/>
      <c r="V74" s="213"/>
      <c r="W74" s="213"/>
      <c r="X74" s="213"/>
      <c r="Y74" s="213"/>
      <c r="Z74" s="213"/>
    </row>
    <row r="75" spans="1:26" s="136" customFormat="1">
      <c r="A75" s="148">
        <v>53</v>
      </c>
      <c r="B75" s="144" t="s">
        <v>132</v>
      </c>
      <c r="C75" s="144">
        <v>246</v>
      </c>
      <c r="D75" s="215" t="s">
        <v>298</v>
      </c>
      <c r="E75" s="174" t="s">
        <v>299</v>
      </c>
      <c r="F75" s="144" t="s">
        <v>300</v>
      </c>
      <c r="G75" s="145">
        <v>1</v>
      </c>
      <c r="H75" s="146"/>
      <c r="I75" s="146">
        <f t="shared" si="12"/>
        <v>0</v>
      </c>
      <c r="J75" s="147">
        <v>21</v>
      </c>
      <c r="K75" s="146">
        <f>I75+((I75/100)*J75)</f>
        <v>0</v>
      </c>
      <c r="L75" s="213"/>
      <c r="M75" s="193"/>
      <c r="N75" s="213"/>
      <c r="O75" s="213"/>
      <c r="P75" s="193"/>
      <c r="Q75" s="213"/>
      <c r="R75" s="213"/>
      <c r="S75" s="213"/>
      <c r="T75" s="193"/>
      <c r="U75" s="193"/>
      <c r="V75" s="213"/>
      <c r="W75" s="213"/>
      <c r="X75" s="213"/>
      <c r="Y75" s="213"/>
      <c r="Z75" s="213"/>
    </row>
    <row r="76" spans="1:26" s="216" customFormat="1" ht="13">
      <c r="A76" s="148">
        <v>54</v>
      </c>
      <c r="B76" s="144" t="s">
        <v>91</v>
      </c>
      <c r="C76" s="144" t="s">
        <v>80</v>
      </c>
      <c r="D76" s="215" t="s">
        <v>301</v>
      </c>
      <c r="E76" s="174" t="s">
        <v>302</v>
      </c>
      <c r="F76" s="144" t="s">
        <v>93</v>
      </c>
      <c r="G76" s="145">
        <v>8</v>
      </c>
      <c r="H76" s="146"/>
      <c r="I76" s="146">
        <f t="shared" si="12"/>
        <v>0</v>
      </c>
      <c r="J76" s="147">
        <v>21</v>
      </c>
      <c r="K76" s="146">
        <f>I76+((I76/100)*J76)</f>
        <v>0</v>
      </c>
      <c r="L76" s="213"/>
      <c r="M76" s="193"/>
      <c r="N76" s="213"/>
      <c r="O76" s="213"/>
      <c r="P76" s="193"/>
      <c r="Q76" s="203"/>
      <c r="R76" s="203"/>
      <c r="S76" s="203"/>
      <c r="T76" s="194"/>
      <c r="U76" s="194"/>
      <c r="V76" s="203"/>
      <c r="W76" s="203"/>
      <c r="X76" s="203"/>
      <c r="Y76" s="203"/>
      <c r="Z76" s="203"/>
    </row>
    <row r="77" spans="1:26" s="136" customFormat="1">
      <c r="A77" s="148">
        <v>55</v>
      </c>
      <c r="B77" s="144" t="s">
        <v>132</v>
      </c>
      <c r="C77" s="144">
        <v>246</v>
      </c>
      <c r="D77" s="215" t="s">
        <v>303</v>
      </c>
      <c r="E77" s="174" t="s">
        <v>304</v>
      </c>
      <c r="F77" s="144" t="s">
        <v>300</v>
      </c>
      <c r="G77" s="145">
        <v>1</v>
      </c>
      <c r="H77" s="146"/>
      <c r="I77" s="146">
        <f t="shared" si="12"/>
        <v>0</v>
      </c>
      <c r="J77" s="147">
        <v>21</v>
      </c>
      <c r="K77" s="146">
        <f>I77+((I77/100)*J77)</f>
        <v>0</v>
      </c>
      <c r="L77" s="213"/>
      <c r="M77" s="193"/>
      <c r="N77" s="213"/>
      <c r="O77" s="213"/>
      <c r="P77" s="193"/>
      <c r="Q77" s="213"/>
      <c r="R77" s="213"/>
      <c r="S77" s="213"/>
      <c r="T77" s="193"/>
      <c r="U77" s="193"/>
      <c r="V77" s="213"/>
      <c r="W77" s="213"/>
      <c r="X77" s="213"/>
      <c r="Y77" s="213"/>
      <c r="Z77" s="213"/>
    </row>
    <row r="78" spans="1:26" s="136" customFormat="1" ht="13">
      <c r="A78" s="202"/>
      <c r="B78" s="142" t="s">
        <v>52</v>
      </c>
      <c r="C78" s="206"/>
      <c r="D78" s="230">
        <v>784</v>
      </c>
      <c r="E78" s="171" t="s">
        <v>83</v>
      </c>
      <c r="F78" s="206"/>
      <c r="G78" s="202"/>
      <c r="H78" s="236"/>
      <c r="I78" s="143">
        <f>SUM(I79:I86)</f>
        <v>0</v>
      </c>
      <c r="J78" s="202"/>
      <c r="K78" s="146"/>
      <c r="L78" s="202"/>
      <c r="M78" s="192"/>
      <c r="N78" s="202"/>
      <c r="O78" s="202"/>
      <c r="P78" s="192"/>
      <c r="Q78" s="213"/>
      <c r="R78" s="213"/>
      <c r="S78" s="213"/>
      <c r="T78" s="193"/>
      <c r="U78" s="193"/>
      <c r="V78" s="213"/>
      <c r="W78" s="213"/>
      <c r="X78" s="213"/>
      <c r="Y78" s="213"/>
      <c r="Z78" s="213"/>
    </row>
    <row r="79" spans="1:26" s="136" customFormat="1">
      <c r="A79" s="148">
        <v>56</v>
      </c>
      <c r="B79" s="144" t="s">
        <v>91</v>
      </c>
      <c r="C79" s="144" t="s">
        <v>82</v>
      </c>
      <c r="D79" s="215" t="s">
        <v>173</v>
      </c>
      <c r="E79" s="174" t="s">
        <v>174</v>
      </c>
      <c r="F79" s="144" t="s">
        <v>93</v>
      </c>
      <c r="G79" s="145">
        <v>100</v>
      </c>
      <c r="H79" s="146"/>
      <c r="I79" s="146">
        <f t="shared" ref="I79:I86" si="13">ROUND(G79*H79,2)</f>
        <v>0</v>
      </c>
      <c r="J79" s="147">
        <v>21</v>
      </c>
      <c r="K79" s="146">
        <f t="shared" ref="K79:K86" si="14">I79+((I79/100)*J79)</f>
        <v>0</v>
      </c>
      <c r="L79" s="213"/>
      <c r="M79" s="193"/>
      <c r="N79" s="213"/>
      <c r="O79" s="213"/>
      <c r="P79" s="193"/>
      <c r="Q79" s="213"/>
      <c r="R79" s="213"/>
      <c r="S79" s="213"/>
      <c r="T79" s="193"/>
      <c r="U79" s="193"/>
      <c r="V79" s="213"/>
      <c r="W79" s="213"/>
      <c r="X79" s="213"/>
      <c r="Y79" s="213"/>
      <c r="Z79" s="213"/>
    </row>
    <row r="80" spans="1:26" s="136" customFormat="1">
      <c r="A80" s="148">
        <v>57</v>
      </c>
      <c r="B80" s="144" t="s">
        <v>91</v>
      </c>
      <c r="C80" s="144" t="s">
        <v>82</v>
      </c>
      <c r="D80" s="215" t="s">
        <v>175</v>
      </c>
      <c r="E80" s="174" t="s">
        <v>325</v>
      </c>
      <c r="F80" s="144" t="s">
        <v>93</v>
      </c>
      <c r="G80" s="145">
        <f>G79</f>
        <v>100</v>
      </c>
      <c r="H80" s="146"/>
      <c r="I80" s="146">
        <f t="shared" si="13"/>
        <v>0</v>
      </c>
      <c r="J80" s="147">
        <v>21</v>
      </c>
      <c r="K80" s="146">
        <f t="shared" si="14"/>
        <v>0</v>
      </c>
      <c r="L80" s="213"/>
      <c r="M80" s="193"/>
      <c r="N80" s="213"/>
      <c r="O80" s="213"/>
      <c r="P80" s="193"/>
      <c r="Q80" s="213"/>
      <c r="R80" s="213"/>
      <c r="S80" s="213"/>
      <c r="T80" s="193"/>
      <c r="U80" s="193"/>
      <c r="V80" s="213"/>
      <c r="W80" s="213"/>
      <c r="X80" s="213"/>
      <c r="Y80" s="213"/>
      <c r="Z80" s="213"/>
    </row>
    <row r="81" spans="1:26" s="136" customFormat="1">
      <c r="A81" s="148">
        <v>58</v>
      </c>
      <c r="B81" s="144" t="s">
        <v>91</v>
      </c>
      <c r="C81" s="144" t="s">
        <v>82</v>
      </c>
      <c r="D81" s="215" t="s">
        <v>176</v>
      </c>
      <c r="E81" s="174" t="s">
        <v>177</v>
      </c>
      <c r="F81" s="144" t="s">
        <v>98</v>
      </c>
      <c r="G81" s="145">
        <f>G80</f>
        <v>100</v>
      </c>
      <c r="H81" s="146"/>
      <c r="I81" s="146">
        <f t="shared" si="13"/>
        <v>0</v>
      </c>
      <c r="J81" s="147">
        <v>21</v>
      </c>
      <c r="K81" s="146">
        <f t="shared" si="14"/>
        <v>0</v>
      </c>
      <c r="L81" s="213"/>
      <c r="M81" s="193"/>
      <c r="N81" s="213"/>
      <c r="O81" s="213"/>
      <c r="P81" s="193"/>
      <c r="Q81" s="213"/>
      <c r="R81" s="213"/>
      <c r="S81" s="213"/>
      <c r="T81" s="193"/>
      <c r="U81" s="193"/>
      <c r="V81" s="213"/>
      <c r="W81" s="213"/>
      <c r="X81" s="213"/>
      <c r="Y81" s="213"/>
      <c r="Z81" s="213"/>
    </row>
    <row r="82" spans="1:26" s="136" customFormat="1">
      <c r="A82" s="148">
        <v>59</v>
      </c>
      <c r="B82" s="144" t="s">
        <v>91</v>
      </c>
      <c r="C82" s="144" t="s">
        <v>82</v>
      </c>
      <c r="D82" s="215" t="s">
        <v>178</v>
      </c>
      <c r="E82" s="174" t="s">
        <v>179</v>
      </c>
      <c r="F82" s="144" t="s">
        <v>93</v>
      </c>
      <c r="G82" s="145">
        <f>G79</f>
        <v>100</v>
      </c>
      <c r="H82" s="146"/>
      <c r="I82" s="146">
        <f t="shared" si="13"/>
        <v>0</v>
      </c>
      <c r="J82" s="147">
        <v>21</v>
      </c>
      <c r="K82" s="146">
        <f t="shared" si="14"/>
        <v>0</v>
      </c>
      <c r="L82" s="213"/>
      <c r="M82" s="193"/>
      <c r="N82" s="213"/>
      <c r="O82" s="213"/>
      <c r="P82" s="193"/>
      <c r="Q82" s="213"/>
      <c r="R82" s="213"/>
      <c r="S82" s="213"/>
      <c r="T82" s="193"/>
      <c r="U82" s="193"/>
      <c r="V82" s="213"/>
      <c r="W82" s="213"/>
      <c r="X82" s="213"/>
      <c r="Y82" s="213"/>
      <c r="Z82" s="213"/>
    </row>
    <row r="83" spans="1:26" s="136" customFormat="1">
      <c r="A83" s="148">
        <v>60</v>
      </c>
      <c r="B83" s="144" t="s">
        <v>91</v>
      </c>
      <c r="C83" s="144" t="s">
        <v>82</v>
      </c>
      <c r="D83" s="215" t="s">
        <v>180</v>
      </c>
      <c r="E83" s="174" t="s">
        <v>181</v>
      </c>
      <c r="F83" s="144" t="s">
        <v>93</v>
      </c>
      <c r="G83" s="145">
        <f>G26</f>
        <v>18</v>
      </c>
      <c r="H83" s="146"/>
      <c r="I83" s="146">
        <f>ROUND(G83*H83,2)</f>
        <v>0</v>
      </c>
      <c r="J83" s="147">
        <v>21</v>
      </c>
      <c r="K83" s="146">
        <f t="shared" si="14"/>
        <v>0</v>
      </c>
      <c r="L83" s="213"/>
      <c r="M83" s="193"/>
      <c r="N83" s="213"/>
      <c r="O83" s="213"/>
      <c r="P83" s="193"/>
      <c r="Q83" s="213"/>
      <c r="R83" s="213"/>
      <c r="S83" s="213"/>
      <c r="T83" s="193"/>
      <c r="U83" s="193"/>
      <c r="V83" s="213"/>
      <c r="W83" s="213"/>
      <c r="X83" s="213"/>
      <c r="Y83" s="213"/>
      <c r="Z83" s="213"/>
    </row>
    <row r="84" spans="1:26" s="136" customFormat="1">
      <c r="A84" s="148">
        <v>61</v>
      </c>
      <c r="B84" s="144" t="s">
        <v>91</v>
      </c>
      <c r="C84" s="144" t="s">
        <v>82</v>
      </c>
      <c r="D84" s="215" t="s">
        <v>182</v>
      </c>
      <c r="E84" s="174" t="s">
        <v>183</v>
      </c>
      <c r="F84" s="144" t="s">
        <v>93</v>
      </c>
      <c r="G84" s="145">
        <f>G27</f>
        <v>4</v>
      </c>
      <c r="H84" s="146"/>
      <c r="I84" s="146">
        <f t="shared" si="13"/>
        <v>0</v>
      </c>
      <c r="J84" s="147">
        <v>21</v>
      </c>
      <c r="K84" s="146">
        <f t="shared" si="14"/>
        <v>0</v>
      </c>
      <c r="L84" s="213"/>
      <c r="M84" s="193"/>
      <c r="N84" s="213"/>
      <c r="O84" s="213"/>
      <c r="P84" s="193"/>
      <c r="Q84" s="213"/>
      <c r="R84" s="213"/>
      <c r="S84" s="213"/>
      <c r="T84" s="193"/>
      <c r="U84" s="193"/>
      <c r="V84" s="213"/>
      <c r="W84" s="213"/>
      <c r="X84" s="213"/>
      <c r="Y84" s="213"/>
      <c r="Z84" s="213"/>
    </row>
    <row r="85" spans="1:26" s="136" customFormat="1">
      <c r="A85" s="148">
        <v>62</v>
      </c>
      <c r="B85" s="144" t="s">
        <v>91</v>
      </c>
      <c r="C85" s="144" t="s">
        <v>82</v>
      </c>
      <c r="D85" s="215" t="s">
        <v>184</v>
      </c>
      <c r="E85" s="174" t="s">
        <v>185</v>
      </c>
      <c r="F85" s="144" t="s">
        <v>93</v>
      </c>
      <c r="G85" s="145">
        <f>G56</f>
        <v>43</v>
      </c>
      <c r="H85" s="146"/>
      <c r="I85" s="146">
        <f t="shared" si="13"/>
        <v>0</v>
      </c>
      <c r="J85" s="147">
        <v>21</v>
      </c>
      <c r="K85" s="146">
        <f t="shared" si="14"/>
        <v>0</v>
      </c>
      <c r="L85" s="213"/>
      <c r="M85" s="193"/>
      <c r="N85" s="213"/>
      <c r="O85" s="213"/>
      <c r="P85" s="193"/>
      <c r="Q85" s="213"/>
      <c r="R85" s="213"/>
      <c r="S85" s="213"/>
      <c r="T85" s="193"/>
      <c r="U85" s="193"/>
      <c r="V85" s="213"/>
      <c r="W85" s="213"/>
      <c r="X85" s="213"/>
      <c r="Y85" s="213"/>
      <c r="Z85" s="213"/>
    </row>
    <row r="86" spans="1:26" s="136" customFormat="1" ht="29">
      <c r="A86" s="148">
        <v>63</v>
      </c>
      <c r="B86" s="144" t="s">
        <v>91</v>
      </c>
      <c r="C86" s="144" t="s">
        <v>82</v>
      </c>
      <c r="D86" s="215" t="s">
        <v>186</v>
      </c>
      <c r="E86" s="262" t="s">
        <v>516</v>
      </c>
      <c r="F86" s="144" t="s">
        <v>93</v>
      </c>
      <c r="G86" s="145">
        <f>G80</f>
        <v>100</v>
      </c>
      <c r="H86" s="146"/>
      <c r="I86" s="146">
        <f t="shared" si="13"/>
        <v>0</v>
      </c>
      <c r="J86" s="147">
        <v>21</v>
      </c>
      <c r="K86" s="146">
        <f t="shared" si="14"/>
        <v>0</v>
      </c>
      <c r="L86" s="213"/>
      <c r="M86" s="193"/>
      <c r="N86" s="213"/>
      <c r="O86" s="213"/>
      <c r="P86" s="193"/>
      <c r="Q86" s="213"/>
      <c r="R86" s="213"/>
      <c r="S86" s="213"/>
      <c r="T86" s="193"/>
      <c r="U86" s="193"/>
      <c r="V86" s="213"/>
      <c r="W86" s="213"/>
      <c r="X86" s="213"/>
      <c r="Y86" s="213"/>
      <c r="Z86" s="213"/>
    </row>
    <row r="87" spans="1:26" s="136" customFormat="1" ht="13">
      <c r="A87" s="201"/>
      <c r="B87" s="150"/>
      <c r="C87" s="224"/>
      <c r="D87" s="229" t="s">
        <v>208</v>
      </c>
      <c r="E87" s="173" t="s">
        <v>397</v>
      </c>
      <c r="F87" s="224"/>
      <c r="G87" s="201"/>
      <c r="H87" s="201"/>
      <c r="I87" s="151">
        <f>I88+I104+I150</f>
        <v>0</v>
      </c>
      <c r="J87" s="201"/>
      <c r="K87" s="146"/>
      <c r="L87" s="201"/>
      <c r="M87" s="191"/>
      <c r="N87" s="201"/>
      <c r="O87" s="201"/>
      <c r="P87" s="191"/>
      <c r="Q87" s="213"/>
      <c r="R87" s="213"/>
      <c r="S87" s="213"/>
      <c r="T87" s="193"/>
      <c r="U87" s="193"/>
      <c r="V87" s="213"/>
      <c r="W87" s="213"/>
      <c r="X87" s="213"/>
      <c r="Y87" s="213"/>
      <c r="Z87" s="213"/>
    </row>
    <row r="88" spans="1:26" s="136" customFormat="1" ht="13">
      <c r="A88" s="148"/>
      <c r="B88" s="142"/>
      <c r="C88" s="206"/>
      <c r="D88" s="230">
        <v>742</v>
      </c>
      <c r="E88" s="171" t="s">
        <v>198</v>
      </c>
      <c r="F88" s="206"/>
      <c r="G88" s="202"/>
      <c r="H88" s="202"/>
      <c r="I88" s="143">
        <f>SUM(I89:I103)</f>
        <v>0</v>
      </c>
      <c r="J88" s="147"/>
      <c r="K88" s="146"/>
      <c r="L88" s="213"/>
      <c r="M88" s="193"/>
      <c r="N88" s="213"/>
      <c r="O88" s="213"/>
      <c r="P88" s="193"/>
      <c r="Q88" s="213"/>
      <c r="R88" s="213"/>
      <c r="S88" s="213"/>
      <c r="T88" s="193"/>
      <c r="U88" s="193"/>
      <c r="V88" s="213"/>
      <c r="W88" s="213"/>
      <c r="X88" s="213"/>
      <c r="Y88" s="213"/>
      <c r="Z88" s="213"/>
    </row>
    <row r="89" spans="1:26" s="149" customFormat="1">
      <c r="A89" s="148">
        <v>64</v>
      </c>
      <c r="B89" s="144" t="s">
        <v>91</v>
      </c>
      <c r="C89" s="144">
        <v>742</v>
      </c>
      <c r="D89" s="215" t="s">
        <v>259</v>
      </c>
      <c r="E89" s="174" t="s">
        <v>260</v>
      </c>
      <c r="F89" s="144" t="s">
        <v>98</v>
      </c>
      <c r="G89" s="145">
        <f>G90+G91</f>
        <v>4</v>
      </c>
      <c r="H89" s="146"/>
      <c r="I89" s="146">
        <f t="shared" ref="I89:I101" si="15">ROUND(G89*H89,2)</f>
        <v>0</v>
      </c>
      <c r="J89" s="147">
        <v>21</v>
      </c>
      <c r="K89" s="146">
        <f t="shared" ref="K89:K103" si="16">I89+((I89/100)*J89)</f>
        <v>0</v>
      </c>
      <c r="L89" s="213"/>
      <c r="M89" s="193"/>
      <c r="N89" s="213"/>
      <c r="O89" s="213"/>
      <c r="P89" s="193"/>
      <c r="Q89" s="217"/>
      <c r="R89" s="217"/>
      <c r="S89" s="217"/>
      <c r="T89" s="189"/>
      <c r="U89" s="189"/>
      <c r="V89" s="217"/>
      <c r="W89" s="217"/>
      <c r="X89" s="217"/>
      <c r="Y89" s="217"/>
      <c r="Z89" s="217"/>
    </row>
    <row r="90" spans="1:26" s="149" customFormat="1">
      <c r="A90" s="148">
        <v>65</v>
      </c>
      <c r="B90" s="144" t="s">
        <v>132</v>
      </c>
      <c r="C90" s="144" t="s">
        <v>133</v>
      </c>
      <c r="D90" s="215" t="s">
        <v>257</v>
      </c>
      <c r="E90" s="174" t="s">
        <v>520</v>
      </c>
      <c r="F90" s="144" t="s">
        <v>98</v>
      </c>
      <c r="G90" s="145">
        <v>3</v>
      </c>
      <c r="H90" s="158"/>
      <c r="I90" s="146">
        <f t="shared" ref="I90:I99" si="17">ROUND(G90*H90,2)</f>
        <v>0</v>
      </c>
      <c r="J90" s="147">
        <v>21</v>
      </c>
      <c r="K90" s="146">
        <f t="shared" si="16"/>
        <v>0</v>
      </c>
      <c r="L90" s="213"/>
      <c r="M90" s="193"/>
      <c r="N90" s="213"/>
      <c r="O90" s="213"/>
      <c r="P90" s="193"/>
      <c r="Q90" s="217"/>
      <c r="R90" s="217"/>
      <c r="S90" s="217"/>
      <c r="T90" s="189"/>
      <c r="U90" s="189"/>
      <c r="V90" s="217"/>
      <c r="W90" s="217"/>
      <c r="X90" s="217"/>
      <c r="Y90" s="217"/>
      <c r="Z90" s="217"/>
    </row>
    <row r="91" spans="1:26" s="149" customFormat="1">
      <c r="A91" s="148">
        <v>66</v>
      </c>
      <c r="B91" s="144" t="s">
        <v>132</v>
      </c>
      <c r="C91" s="144" t="s">
        <v>133</v>
      </c>
      <c r="D91" s="215" t="s">
        <v>378</v>
      </c>
      <c r="E91" s="174" t="s">
        <v>379</v>
      </c>
      <c r="F91" s="144" t="s">
        <v>98</v>
      </c>
      <c r="G91" s="145">
        <v>1</v>
      </c>
      <c r="H91" s="146"/>
      <c r="I91" s="146">
        <f t="shared" si="17"/>
        <v>0</v>
      </c>
      <c r="J91" s="147">
        <v>21</v>
      </c>
      <c r="K91" s="146">
        <f t="shared" si="16"/>
        <v>0</v>
      </c>
      <c r="L91" s="217"/>
      <c r="M91" s="189"/>
      <c r="N91" s="217"/>
      <c r="O91" s="217"/>
      <c r="P91" s="189"/>
      <c r="Q91" s="217"/>
      <c r="R91" s="217"/>
      <c r="S91" s="217"/>
      <c r="T91" s="189"/>
      <c r="U91" s="189"/>
      <c r="V91" s="217"/>
      <c r="W91" s="217"/>
      <c r="X91" s="217"/>
      <c r="Y91" s="217"/>
      <c r="Z91" s="217"/>
    </row>
    <row r="92" spans="1:26" s="136" customFormat="1">
      <c r="A92" s="148">
        <v>67</v>
      </c>
      <c r="B92" s="144" t="s">
        <v>91</v>
      </c>
      <c r="C92" s="144">
        <v>742</v>
      </c>
      <c r="D92" s="215" t="s">
        <v>254</v>
      </c>
      <c r="E92" s="174" t="s">
        <v>255</v>
      </c>
      <c r="F92" s="144" t="s">
        <v>98</v>
      </c>
      <c r="G92" s="145">
        <f>SUM(G93:G94)</f>
        <v>2</v>
      </c>
      <c r="H92" s="146"/>
      <c r="I92" s="146">
        <f t="shared" si="17"/>
        <v>0</v>
      </c>
      <c r="J92" s="147">
        <v>21</v>
      </c>
      <c r="K92" s="146">
        <f t="shared" si="16"/>
        <v>0</v>
      </c>
      <c r="L92" s="213"/>
      <c r="M92" s="193"/>
      <c r="N92" s="213"/>
      <c r="O92" s="213"/>
      <c r="P92" s="193"/>
      <c r="Q92" s="213"/>
      <c r="R92" s="213"/>
      <c r="S92" s="213"/>
      <c r="T92" s="193"/>
      <c r="U92" s="193"/>
      <c r="V92" s="213"/>
      <c r="W92" s="213"/>
      <c r="X92" s="213"/>
      <c r="Y92" s="213"/>
      <c r="Z92" s="213"/>
    </row>
    <row r="93" spans="1:26" s="136" customFormat="1">
      <c r="A93" s="148">
        <v>68</v>
      </c>
      <c r="B93" s="144" t="s">
        <v>132</v>
      </c>
      <c r="C93" s="144" t="s">
        <v>133</v>
      </c>
      <c r="D93" s="215" t="s">
        <v>256</v>
      </c>
      <c r="E93" s="174" t="s">
        <v>329</v>
      </c>
      <c r="F93" s="144" t="s">
        <v>98</v>
      </c>
      <c r="G93" s="145">
        <v>1</v>
      </c>
      <c r="H93" s="146"/>
      <c r="I93" s="146">
        <f t="shared" si="17"/>
        <v>0</v>
      </c>
      <c r="J93" s="147">
        <v>21</v>
      </c>
      <c r="K93" s="146">
        <f t="shared" si="16"/>
        <v>0</v>
      </c>
      <c r="L93" s="213"/>
      <c r="M93" s="193"/>
      <c r="N93" s="213"/>
      <c r="O93" s="213"/>
      <c r="P93" s="193"/>
      <c r="Q93" s="213"/>
      <c r="R93" s="213"/>
      <c r="S93" s="213"/>
      <c r="T93" s="193"/>
      <c r="U93" s="193"/>
      <c r="V93" s="213"/>
      <c r="W93" s="213"/>
      <c r="X93" s="213"/>
      <c r="Y93" s="213"/>
      <c r="Z93" s="213"/>
    </row>
    <row r="94" spans="1:26" s="136" customFormat="1">
      <c r="A94" s="148">
        <v>69</v>
      </c>
      <c r="B94" s="144" t="s">
        <v>132</v>
      </c>
      <c r="C94" s="144" t="s">
        <v>133</v>
      </c>
      <c r="D94" s="215" t="s">
        <v>333</v>
      </c>
      <c r="E94" s="174" t="s">
        <v>344</v>
      </c>
      <c r="F94" s="144" t="s">
        <v>98</v>
      </c>
      <c r="G94" s="145">
        <v>1</v>
      </c>
      <c r="H94" s="146"/>
      <c r="I94" s="146">
        <f t="shared" si="17"/>
        <v>0</v>
      </c>
      <c r="J94" s="147">
        <v>21</v>
      </c>
      <c r="K94" s="146">
        <f t="shared" si="16"/>
        <v>0</v>
      </c>
      <c r="L94" s="213"/>
      <c r="M94" s="193"/>
      <c r="N94" s="213"/>
      <c r="O94" s="213"/>
      <c r="P94" s="193"/>
      <c r="Q94" s="213"/>
      <c r="R94" s="213"/>
      <c r="S94" s="213"/>
      <c r="T94" s="193"/>
      <c r="U94" s="193"/>
      <c r="V94" s="213"/>
      <c r="W94" s="213"/>
      <c r="X94" s="213"/>
      <c r="Y94" s="213"/>
      <c r="Z94" s="213"/>
    </row>
    <row r="95" spans="1:26" s="136" customFormat="1">
      <c r="A95" s="148">
        <v>70</v>
      </c>
      <c r="B95" s="144" t="s">
        <v>91</v>
      </c>
      <c r="C95" s="144">
        <v>742</v>
      </c>
      <c r="D95" s="215" t="s">
        <v>259</v>
      </c>
      <c r="E95" s="174" t="s">
        <v>260</v>
      </c>
      <c r="F95" s="144" t="s">
        <v>98</v>
      </c>
      <c r="G95" s="145">
        <f>SUM(G96:G97)</f>
        <v>4</v>
      </c>
      <c r="H95" s="146"/>
      <c r="I95" s="146">
        <f t="shared" si="17"/>
        <v>0</v>
      </c>
      <c r="J95" s="147">
        <v>21</v>
      </c>
      <c r="K95" s="146">
        <f t="shared" si="16"/>
        <v>0</v>
      </c>
      <c r="L95" s="213"/>
      <c r="M95" s="193"/>
      <c r="N95" s="213"/>
      <c r="O95" s="213"/>
      <c r="P95" s="193"/>
      <c r="Q95" s="213"/>
      <c r="R95" s="213"/>
      <c r="S95" s="213"/>
      <c r="T95" s="193"/>
      <c r="U95" s="193"/>
      <c r="V95" s="213"/>
      <c r="W95" s="213"/>
      <c r="X95" s="213"/>
      <c r="Y95" s="213"/>
      <c r="Z95" s="213"/>
    </row>
    <row r="96" spans="1:26" s="149" customFormat="1">
      <c r="A96" s="148">
        <v>71</v>
      </c>
      <c r="B96" s="144" t="s">
        <v>132</v>
      </c>
      <c r="C96" s="144" t="s">
        <v>133</v>
      </c>
      <c r="D96" s="215" t="s">
        <v>258</v>
      </c>
      <c r="E96" s="174" t="s">
        <v>521</v>
      </c>
      <c r="F96" s="144" t="s">
        <v>98</v>
      </c>
      <c r="G96" s="145">
        <v>3</v>
      </c>
      <c r="H96" s="146"/>
      <c r="I96" s="146">
        <f t="shared" si="17"/>
        <v>0</v>
      </c>
      <c r="J96" s="147">
        <v>21</v>
      </c>
      <c r="K96" s="146">
        <f t="shared" si="16"/>
        <v>0</v>
      </c>
      <c r="L96" s="217"/>
      <c r="M96" s="189"/>
      <c r="N96" s="217"/>
      <c r="O96" s="217"/>
      <c r="P96" s="189"/>
      <c r="Q96" s="217"/>
      <c r="R96" s="217"/>
      <c r="S96" s="217"/>
      <c r="T96" s="189"/>
      <c r="U96" s="189"/>
      <c r="V96" s="217"/>
      <c r="W96" s="217"/>
      <c r="X96" s="217"/>
      <c r="Y96" s="217"/>
      <c r="Z96" s="217"/>
    </row>
    <row r="97" spans="1:26" s="149" customFormat="1">
      <c r="A97" s="148">
        <v>72</v>
      </c>
      <c r="B97" s="144" t="s">
        <v>132</v>
      </c>
      <c r="C97" s="144" t="s">
        <v>133</v>
      </c>
      <c r="D97" s="215" t="s">
        <v>380</v>
      </c>
      <c r="E97" s="174" t="s">
        <v>381</v>
      </c>
      <c r="F97" s="144" t="s">
        <v>98</v>
      </c>
      <c r="G97" s="145">
        <v>1</v>
      </c>
      <c r="H97" s="146"/>
      <c r="I97" s="146">
        <f t="shared" si="17"/>
        <v>0</v>
      </c>
      <c r="J97" s="147">
        <v>21</v>
      </c>
      <c r="K97" s="146">
        <f t="shared" si="16"/>
        <v>0</v>
      </c>
      <c r="L97" s="217"/>
      <c r="M97" s="189"/>
      <c r="N97" s="217"/>
      <c r="O97" s="217"/>
      <c r="P97" s="189"/>
      <c r="Q97" s="217"/>
      <c r="R97" s="217"/>
      <c r="S97" s="217"/>
      <c r="T97" s="189"/>
      <c r="U97" s="189"/>
      <c r="V97" s="217"/>
      <c r="W97" s="217"/>
      <c r="X97" s="217"/>
      <c r="Y97" s="217"/>
      <c r="Z97" s="217"/>
    </row>
    <row r="98" spans="1:26" s="136" customFormat="1">
      <c r="A98" s="148">
        <v>73</v>
      </c>
      <c r="B98" s="144" t="s">
        <v>91</v>
      </c>
      <c r="C98" s="144">
        <v>742</v>
      </c>
      <c r="D98" s="215" t="s">
        <v>278</v>
      </c>
      <c r="E98" s="174" t="s">
        <v>252</v>
      </c>
      <c r="F98" s="144" t="s">
        <v>115</v>
      </c>
      <c r="G98" s="145">
        <f>SUM(G99:G100)</f>
        <v>40</v>
      </c>
      <c r="H98" s="146"/>
      <c r="I98" s="146">
        <f t="shared" si="17"/>
        <v>0</v>
      </c>
      <c r="J98" s="147">
        <v>21</v>
      </c>
      <c r="K98" s="146">
        <f t="shared" si="16"/>
        <v>0</v>
      </c>
      <c r="L98" s="213"/>
      <c r="M98" s="193"/>
      <c r="N98" s="213"/>
      <c r="O98" s="213"/>
      <c r="P98" s="193"/>
      <c r="Q98" s="213"/>
      <c r="R98" s="213"/>
      <c r="S98" s="213"/>
      <c r="T98" s="193"/>
      <c r="U98" s="193"/>
      <c r="V98" s="213"/>
      <c r="W98" s="213"/>
      <c r="X98" s="213"/>
      <c r="Y98" s="213"/>
      <c r="Z98" s="213"/>
    </row>
    <row r="99" spans="1:26" s="136" customFormat="1">
      <c r="A99" s="148">
        <v>74</v>
      </c>
      <c r="B99" s="144" t="s">
        <v>132</v>
      </c>
      <c r="C99" s="144" t="s">
        <v>133</v>
      </c>
      <c r="D99" s="215" t="s">
        <v>253</v>
      </c>
      <c r="E99" s="174" t="s">
        <v>522</v>
      </c>
      <c r="F99" s="144" t="s">
        <v>115</v>
      </c>
      <c r="G99" s="145">
        <v>20</v>
      </c>
      <c r="H99" s="146"/>
      <c r="I99" s="146">
        <f t="shared" si="17"/>
        <v>0</v>
      </c>
      <c r="J99" s="147">
        <v>21</v>
      </c>
      <c r="K99" s="146">
        <f t="shared" si="16"/>
        <v>0</v>
      </c>
      <c r="L99" s="213"/>
      <c r="M99" s="193"/>
      <c r="N99" s="213"/>
      <c r="O99" s="213"/>
      <c r="P99" s="193"/>
      <c r="Q99" s="213"/>
      <c r="R99" s="213"/>
      <c r="S99" s="213"/>
      <c r="T99" s="193"/>
      <c r="U99" s="193"/>
      <c r="V99" s="213"/>
      <c r="W99" s="213"/>
      <c r="X99" s="213"/>
      <c r="Y99" s="213"/>
      <c r="Z99" s="213"/>
    </row>
    <row r="100" spans="1:26" ht="25">
      <c r="A100" s="223">
        <v>75</v>
      </c>
      <c r="B100" s="144" t="s">
        <v>132</v>
      </c>
      <c r="C100" s="160" t="s">
        <v>133</v>
      </c>
      <c r="D100" s="215" t="s">
        <v>382</v>
      </c>
      <c r="E100" s="174" t="s">
        <v>383</v>
      </c>
      <c r="F100" s="144" t="s">
        <v>115</v>
      </c>
      <c r="G100" s="145">
        <v>20</v>
      </c>
      <c r="H100" s="146"/>
      <c r="I100" s="146">
        <f t="shared" si="15"/>
        <v>0</v>
      </c>
      <c r="J100" s="147">
        <v>21</v>
      </c>
      <c r="K100" s="146">
        <f t="shared" si="16"/>
        <v>0</v>
      </c>
      <c r="L100" s="213"/>
      <c r="M100" s="164"/>
      <c r="N100" s="214"/>
      <c r="O100" s="214"/>
      <c r="P100" s="164"/>
    </row>
    <row r="101" spans="1:26" s="136" customFormat="1">
      <c r="A101" s="148">
        <v>76</v>
      </c>
      <c r="B101" s="144" t="s">
        <v>91</v>
      </c>
      <c r="C101" s="144">
        <v>742</v>
      </c>
      <c r="D101" s="215" t="s">
        <v>279</v>
      </c>
      <c r="E101" s="174" t="s">
        <v>251</v>
      </c>
      <c r="F101" s="144" t="s">
        <v>98</v>
      </c>
      <c r="G101" s="145">
        <v>1</v>
      </c>
      <c r="H101" s="146"/>
      <c r="I101" s="146">
        <f t="shared" si="15"/>
        <v>0</v>
      </c>
      <c r="J101" s="147">
        <v>21</v>
      </c>
      <c r="K101" s="146">
        <f t="shared" si="16"/>
        <v>0</v>
      </c>
      <c r="L101" s="213"/>
      <c r="M101" s="193"/>
      <c r="N101" s="213"/>
      <c r="O101" s="213"/>
      <c r="P101" s="193"/>
      <c r="Q101" s="213"/>
      <c r="R101" s="213"/>
      <c r="S101" s="213"/>
      <c r="T101" s="193"/>
      <c r="U101" s="193"/>
      <c r="V101" s="213"/>
      <c r="W101" s="213"/>
      <c r="X101" s="213"/>
      <c r="Y101" s="213"/>
      <c r="Z101" s="213"/>
    </row>
    <row r="102" spans="1:26" s="136" customFormat="1" ht="25">
      <c r="A102" s="148">
        <v>77</v>
      </c>
      <c r="B102" s="144" t="s">
        <v>132</v>
      </c>
      <c r="C102" s="144" t="s">
        <v>133</v>
      </c>
      <c r="D102" s="215" t="s">
        <v>360</v>
      </c>
      <c r="E102" s="174" t="s">
        <v>217</v>
      </c>
      <c r="F102" s="144" t="s">
        <v>98</v>
      </c>
      <c r="G102" s="145">
        <f>G101</f>
        <v>1</v>
      </c>
      <c r="H102" s="146"/>
      <c r="I102" s="146">
        <f>ROUND(G102*H102,2)</f>
        <v>0</v>
      </c>
      <c r="J102" s="147">
        <v>21</v>
      </c>
      <c r="K102" s="146">
        <f t="shared" si="16"/>
        <v>0</v>
      </c>
      <c r="L102" s="213"/>
      <c r="M102" s="193"/>
      <c r="N102" s="213"/>
      <c r="O102" s="213"/>
      <c r="P102" s="193"/>
      <c r="Q102" s="213"/>
      <c r="R102" s="213"/>
      <c r="S102" s="213"/>
      <c r="T102" s="193"/>
      <c r="U102" s="193"/>
      <c r="V102" s="213"/>
      <c r="W102" s="213"/>
      <c r="X102" s="213"/>
      <c r="Y102" s="213"/>
      <c r="Z102" s="213"/>
    </row>
    <row r="103" spans="1:26" s="136" customFormat="1">
      <c r="A103" s="148">
        <v>78</v>
      </c>
      <c r="B103" s="144" t="s">
        <v>91</v>
      </c>
      <c r="C103" s="144">
        <v>742</v>
      </c>
      <c r="D103" s="215" t="s">
        <v>261</v>
      </c>
      <c r="E103" s="174" t="s">
        <v>418</v>
      </c>
      <c r="F103" s="144" t="s">
        <v>98</v>
      </c>
      <c r="G103" s="145">
        <v>4</v>
      </c>
      <c r="H103" s="146"/>
      <c r="I103" s="146">
        <f>ROUND(G103*H103,2)</f>
        <v>0</v>
      </c>
      <c r="J103" s="147">
        <v>21</v>
      </c>
      <c r="K103" s="146">
        <f t="shared" si="16"/>
        <v>0</v>
      </c>
      <c r="L103" s="213"/>
      <c r="M103" s="193"/>
      <c r="N103" s="213"/>
      <c r="O103" s="213"/>
      <c r="P103" s="193"/>
      <c r="Q103" s="213"/>
      <c r="R103" s="213"/>
      <c r="S103" s="213"/>
      <c r="T103" s="193"/>
      <c r="U103" s="193"/>
      <c r="V103" s="213"/>
      <c r="W103" s="213"/>
      <c r="X103" s="213"/>
      <c r="Y103" s="213"/>
      <c r="Z103" s="213"/>
    </row>
    <row r="104" spans="1:26" s="149" customFormat="1" ht="13">
      <c r="A104" s="148"/>
      <c r="B104" s="142"/>
      <c r="C104" s="206"/>
      <c r="D104" s="230">
        <v>741</v>
      </c>
      <c r="E104" s="171" t="s">
        <v>199</v>
      </c>
      <c r="F104" s="206"/>
      <c r="G104" s="202"/>
      <c r="H104" s="202"/>
      <c r="I104" s="143">
        <f>SUM(I105:I149)</f>
        <v>0</v>
      </c>
      <c r="J104" s="147"/>
      <c r="K104" s="146"/>
      <c r="L104" s="213"/>
      <c r="M104" s="193"/>
      <c r="N104" s="213"/>
      <c r="O104" s="213"/>
      <c r="P104" s="193"/>
      <c r="Q104" s="217"/>
      <c r="R104" s="217"/>
      <c r="S104" s="217"/>
      <c r="T104" s="189"/>
      <c r="U104" s="189"/>
      <c r="V104" s="217"/>
      <c r="W104" s="217"/>
      <c r="X104" s="217"/>
      <c r="Y104" s="217"/>
      <c r="Z104" s="217"/>
    </row>
    <row r="105" spans="1:26" s="149" customFormat="1">
      <c r="A105" s="148">
        <v>79</v>
      </c>
      <c r="B105" s="144" t="s">
        <v>91</v>
      </c>
      <c r="C105" s="144">
        <v>741</v>
      </c>
      <c r="D105" s="215" t="s">
        <v>280</v>
      </c>
      <c r="E105" s="174" t="s">
        <v>249</v>
      </c>
      <c r="F105" s="144" t="s">
        <v>98</v>
      </c>
      <c r="G105" s="145">
        <v>1</v>
      </c>
      <c r="H105" s="146"/>
      <c r="I105" s="146">
        <f t="shared" ref="I105:I149" si="18">ROUND(G105*H105,2)</f>
        <v>0</v>
      </c>
      <c r="J105" s="147">
        <v>21</v>
      </c>
      <c r="K105" s="146">
        <f t="shared" ref="K105:K149" si="19">I105+((I105/100)*J105)</f>
        <v>0</v>
      </c>
      <c r="L105" s="213"/>
      <c r="M105" s="193"/>
      <c r="N105" s="213"/>
      <c r="O105" s="213"/>
      <c r="P105" s="193"/>
      <c r="Q105" s="217"/>
      <c r="R105" s="217"/>
      <c r="S105" s="217"/>
      <c r="T105" s="189"/>
      <c r="U105" s="189"/>
      <c r="V105" s="217"/>
      <c r="W105" s="217"/>
      <c r="X105" s="217"/>
      <c r="Y105" s="217"/>
      <c r="Z105" s="217"/>
    </row>
    <row r="106" spans="1:26" s="136" customFormat="1">
      <c r="A106" s="148">
        <v>80</v>
      </c>
      <c r="B106" s="144" t="s">
        <v>132</v>
      </c>
      <c r="C106" s="144" t="s">
        <v>133</v>
      </c>
      <c r="D106" s="215" t="s">
        <v>262</v>
      </c>
      <c r="E106" s="174" t="s">
        <v>263</v>
      </c>
      <c r="F106" s="144" t="s">
        <v>98</v>
      </c>
      <c r="G106" s="145">
        <v>1</v>
      </c>
      <c r="H106" s="146"/>
      <c r="I106" s="146">
        <f>ROUND(G106*H106,2)</f>
        <v>0</v>
      </c>
      <c r="J106" s="147">
        <v>21</v>
      </c>
      <c r="K106" s="146">
        <f t="shared" si="19"/>
        <v>0</v>
      </c>
      <c r="L106" s="213"/>
      <c r="M106" s="193"/>
      <c r="N106" s="213"/>
      <c r="O106" s="213"/>
      <c r="P106" s="193"/>
      <c r="Q106" s="213"/>
      <c r="R106" s="213"/>
      <c r="S106" s="213"/>
      <c r="T106" s="193"/>
      <c r="U106" s="193"/>
      <c r="V106" s="213"/>
      <c r="W106" s="213"/>
      <c r="X106" s="213"/>
      <c r="Y106" s="213"/>
      <c r="Z106" s="213"/>
    </row>
    <row r="107" spans="1:26" s="136" customFormat="1">
      <c r="A107" s="148">
        <v>81</v>
      </c>
      <c r="B107" s="144"/>
      <c r="C107" s="144" t="s">
        <v>229</v>
      </c>
      <c r="D107" s="252"/>
      <c r="E107" s="174" t="s">
        <v>419</v>
      </c>
      <c r="F107" s="144" t="s">
        <v>131</v>
      </c>
      <c r="G107" s="145">
        <v>1</v>
      </c>
      <c r="H107" s="146"/>
      <c r="I107" s="146">
        <f>ROUND(G107*H107,2)</f>
        <v>0</v>
      </c>
      <c r="J107" s="147">
        <v>21</v>
      </c>
      <c r="K107" s="146">
        <f t="shared" si="19"/>
        <v>0</v>
      </c>
      <c r="L107" s="213"/>
      <c r="M107" s="193"/>
      <c r="N107" s="213"/>
      <c r="O107" s="213"/>
      <c r="P107" s="193"/>
      <c r="Q107" s="213"/>
      <c r="R107" s="213"/>
      <c r="S107" s="213"/>
      <c r="T107" s="193"/>
      <c r="U107" s="193"/>
      <c r="V107" s="213"/>
      <c r="W107" s="213"/>
      <c r="X107" s="213"/>
      <c r="Y107" s="213"/>
      <c r="Z107" s="213"/>
    </row>
    <row r="108" spans="1:26" s="136" customFormat="1">
      <c r="A108" s="148">
        <v>83</v>
      </c>
      <c r="B108" s="144" t="s">
        <v>91</v>
      </c>
      <c r="C108" s="144">
        <v>741</v>
      </c>
      <c r="D108" s="215" t="s">
        <v>276</v>
      </c>
      <c r="E108" s="174" t="s">
        <v>242</v>
      </c>
      <c r="F108" s="144" t="s">
        <v>98</v>
      </c>
      <c r="G108" s="145">
        <v>7</v>
      </c>
      <c r="H108" s="146"/>
      <c r="I108" s="146">
        <f t="shared" si="18"/>
        <v>0</v>
      </c>
      <c r="J108" s="147">
        <v>21</v>
      </c>
      <c r="K108" s="146">
        <f t="shared" si="19"/>
        <v>0</v>
      </c>
      <c r="L108" s="213"/>
      <c r="M108" s="193"/>
      <c r="N108" s="213"/>
      <c r="O108" s="213"/>
      <c r="P108" s="193"/>
      <c r="Q108" s="213"/>
      <c r="R108" s="213"/>
      <c r="S108" s="213"/>
      <c r="T108" s="193"/>
      <c r="U108" s="193"/>
      <c r="V108" s="213"/>
      <c r="W108" s="213"/>
      <c r="X108" s="213"/>
      <c r="Y108" s="213"/>
      <c r="Z108" s="213"/>
    </row>
    <row r="109" spans="1:26" s="136" customFormat="1" ht="25">
      <c r="A109" s="148">
        <v>84</v>
      </c>
      <c r="B109" s="144" t="s">
        <v>132</v>
      </c>
      <c r="C109" s="144" t="s">
        <v>133</v>
      </c>
      <c r="D109" s="215" t="s">
        <v>268</v>
      </c>
      <c r="E109" s="174" t="s">
        <v>269</v>
      </c>
      <c r="F109" s="144" t="s">
        <v>98</v>
      </c>
      <c r="G109" s="145">
        <f>G108</f>
        <v>7</v>
      </c>
      <c r="H109" s="146"/>
      <c r="I109" s="146">
        <f t="shared" si="18"/>
        <v>0</v>
      </c>
      <c r="J109" s="147">
        <v>21</v>
      </c>
      <c r="K109" s="146">
        <f t="shared" si="19"/>
        <v>0</v>
      </c>
      <c r="L109" s="213"/>
      <c r="M109" s="193"/>
      <c r="N109" s="213"/>
      <c r="O109" s="213"/>
      <c r="P109" s="193"/>
      <c r="Q109" s="213"/>
      <c r="R109" s="213"/>
      <c r="S109" s="213"/>
      <c r="T109" s="193"/>
      <c r="U109" s="193"/>
      <c r="V109" s="213"/>
      <c r="W109" s="213"/>
      <c r="X109" s="213"/>
      <c r="Y109" s="213"/>
      <c r="Z109" s="213"/>
    </row>
    <row r="110" spans="1:26" s="136" customFormat="1" ht="17.25" customHeight="1">
      <c r="A110" s="148">
        <v>85</v>
      </c>
      <c r="B110" s="144" t="s">
        <v>91</v>
      </c>
      <c r="C110" s="144">
        <v>741</v>
      </c>
      <c r="D110" s="215" t="s">
        <v>281</v>
      </c>
      <c r="E110" s="174" t="s">
        <v>247</v>
      </c>
      <c r="F110" s="144" t="s">
        <v>98</v>
      </c>
      <c r="G110" s="145">
        <v>1</v>
      </c>
      <c r="H110" s="146"/>
      <c r="I110" s="146">
        <f t="shared" ref="I110:I111" si="20">ROUND(G110*H110,2)</f>
        <v>0</v>
      </c>
      <c r="J110" s="147">
        <v>21</v>
      </c>
      <c r="K110" s="146">
        <f t="shared" si="19"/>
        <v>0</v>
      </c>
      <c r="L110" s="213"/>
      <c r="M110" s="193"/>
      <c r="N110" s="213"/>
      <c r="O110" s="213"/>
      <c r="P110" s="193"/>
      <c r="Q110" s="213"/>
      <c r="R110" s="213"/>
      <c r="S110" s="213"/>
      <c r="T110" s="193"/>
      <c r="U110" s="193"/>
      <c r="V110" s="213"/>
      <c r="W110" s="213"/>
      <c r="X110" s="213"/>
      <c r="Y110" s="213"/>
      <c r="Z110" s="213"/>
    </row>
    <row r="111" spans="1:26" s="136" customFormat="1">
      <c r="A111" s="148">
        <v>86</v>
      </c>
      <c r="B111" s="144" t="s">
        <v>132</v>
      </c>
      <c r="C111" s="144" t="s">
        <v>133</v>
      </c>
      <c r="D111" s="215" t="s">
        <v>245</v>
      </c>
      <c r="E111" s="174" t="s">
        <v>246</v>
      </c>
      <c r="F111" s="144" t="s">
        <v>98</v>
      </c>
      <c r="G111" s="145">
        <f>G110</f>
        <v>1</v>
      </c>
      <c r="H111" s="146"/>
      <c r="I111" s="146">
        <f t="shared" si="20"/>
        <v>0</v>
      </c>
      <c r="J111" s="147">
        <v>21</v>
      </c>
      <c r="K111" s="146">
        <f t="shared" si="19"/>
        <v>0</v>
      </c>
      <c r="L111" s="213"/>
      <c r="M111" s="193"/>
      <c r="N111" s="213"/>
      <c r="O111" s="213"/>
      <c r="P111" s="193"/>
      <c r="Q111" s="213"/>
      <c r="R111" s="213"/>
      <c r="S111" s="213"/>
      <c r="T111" s="193"/>
      <c r="U111" s="193"/>
      <c r="V111" s="213"/>
      <c r="W111" s="213"/>
      <c r="X111" s="213"/>
      <c r="Y111" s="213"/>
      <c r="Z111" s="213"/>
    </row>
    <row r="112" spans="1:26" s="136" customFormat="1">
      <c r="A112" s="148">
        <v>87</v>
      </c>
      <c r="B112" s="144" t="s">
        <v>91</v>
      </c>
      <c r="C112" s="144">
        <v>741</v>
      </c>
      <c r="D112" s="215" t="s">
        <v>282</v>
      </c>
      <c r="E112" s="174" t="s">
        <v>248</v>
      </c>
      <c r="F112" s="144" t="s">
        <v>98</v>
      </c>
      <c r="G112" s="145">
        <f>G110</f>
        <v>1</v>
      </c>
      <c r="H112" s="146"/>
      <c r="I112" s="146">
        <f t="shared" si="18"/>
        <v>0</v>
      </c>
      <c r="J112" s="147">
        <v>21</v>
      </c>
      <c r="K112" s="146">
        <f t="shared" si="19"/>
        <v>0</v>
      </c>
      <c r="L112" s="213"/>
      <c r="M112" s="193"/>
      <c r="N112" s="213"/>
      <c r="O112" s="213"/>
      <c r="P112" s="193"/>
      <c r="Q112" s="213"/>
      <c r="R112" s="213"/>
      <c r="S112" s="213"/>
      <c r="T112" s="193"/>
      <c r="U112" s="193"/>
      <c r="V112" s="213"/>
      <c r="W112" s="213"/>
      <c r="X112" s="213"/>
      <c r="Y112" s="213"/>
      <c r="Z112" s="213"/>
    </row>
    <row r="113" spans="1:26" s="136" customFormat="1">
      <c r="A113" s="148">
        <v>88</v>
      </c>
      <c r="B113" s="144" t="s">
        <v>91</v>
      </c>
      <c r="C113" s="144">
        <v>741</v>
      </c>
      <c r="D113" s="215" t="s">
        <v>283</v>
      </c>
      <c r="E113" s="174" t="s">
        <v>284</v>
      </c>
      <c r="F113" s="144" t="s">
        <v>115</v>
      </c>
      <c r="G113" s="145">
        <v>60</v>
      </c>
      <c r="H113" s="146"/>
      <c r="I113" s="146">
        <f t="shared" si="18"/>
        <v>0</v>
      </c>
      <c r="J113" s="147">
        <v>21</v>
      </c>
      <c r="K113" s="146">
        <f t="shared" si="19"/>
        <v>0</v>
      </c>
      <c r="L113" s="213"/>
      <c r="M113" s="193"/>
      <c r="N113" s="213"/>
      <c r="O113" s="213"/>
      <c r="P113" s="193"/>
      <c r="Q113" s="213"/>
      <c r="R113" s="213"/>
      <c r="S113" s="213"/>
      <c r="T113" s="193"/>
      <c r="U113" s="193"/>
      <c r="V113" s="213"/>
      <c r="W113" s="213"/>
      <c r="X113" s="213"/>
      <c r="Y113" s="213"/>
      <c r="Z113" s="213"/>
    </row>
    <row r="114" spans="1:26" s="136" customFormat="1" ht="14.25" customHeight="1">
      <c r="A114" s="148">
        <v>89</v>
      </c>
      <c r="B114" s="144" t="s">
        <v>132</v>
      </c>
      <c r="C114" s="144" t="s">
        <v>133</v>
      </c>
      <c r="D114" s="215" t="s">
        <v>285</v>
      </c>
      <c r="E114" s="174" t="s">
        <v>286</v>
      </c>
      <c r="F114" s="144" t="s">
        <v>115</v>
      </c>
      <c r="G114" s="145">
        <f>G113</f>
        <v>60</v>
      </c>
      <c r="H114" s="146"/>
      <c r="I114" s="146">
        <f t="shared" si="18"/>
        <v>0</v>
      </c>
      <c r="J114" s="147">
        <v>21</v>
      </c>
      <c r="K114" s="146">
        <f t="shared" si="19"/>
        <v>0</v>
      </c>
      <c r="L114" s="213"/>
      <c r="M114" s="193"/>
      <c r="N114" s="213"/>
      <c r="O114" s="213"/>
      <c r="P114" s="193"/>
      <c r="Q114" s="213"/>
      <c r="R114" s="213"/>
      <c r="S114" s="213"/>
      <c r="T114" s="193"/>
      <c r="U114" s="193"/>
      <c r="V114" s="213"/>
      <c r="W114" s="213"/>
      <c r="X114" s="213"/>
      <c r="Y114" s="213"/>
      <c r="Z114" s="213"/>
    </row>
    <row r="115" spans="1:26" s="136" customFormat="1">
      <c r="A115" s="148">
        <v>90</v>
      </c>
      <c r="B115" s="144" t="s">
        <v>91</v>
      </c>
      <c r="C115" s="144">
        <v>741</v>
      </c>
      <c r="D115" s="215" t="s">
        <v>326</v>
      </c>
      <c r="E115" s="174" t="s">
        <v>287</v>
      </c>
      <c r="F115" s="144" t="s">
        <v>98</v>
      </c>
      <c r="G115" s="145">
        <f>2*G116</f>
        <v>24</v>
      </c>
      <c r="H115" s="158"/>
      <c r="I115" s="146">
        <f t="shared" si="18"/>
        <v>0</v>
      </c>
      <c r="J115" s="147">
        <v>21</v>
      </c>
      <c r="K115" s="146">
        <f t="shared" si="19"/>
        <v>0</v>
      </c>
      <c r="L115" s="213"/>
      <c r="M115" s="193"/>
      <c r="N115" s="213"/>
      <c r="O115" s="213"/>
      <c r="P115" s="193"/>
      <c r="Q115" s="213"/>
      <c r="R115" s="213"/>
      <c r="S115" s="213"/>
      <c r="T115" s="193"/>
      <c r="U115" s="193"/>
      <c r="V115" s="213"/>
      <c r="W115" s="213"/>
      <c r="X115" s="213"/>
      <c r="Y115" s="213"/>
      <c r="Z115" s="213"/>
    </row>
    <row r="116" spans="1:26" s="136" customFormat="1">
      <c r="A116" s="148">
        <v>91</v>
      </c>
      <c r="B116" s="144" t="s">
        <v>132</v>
      </c>
      <c r="C116" s="144" t="s">
        <v>133</v>
      </c>
      <c r="D116" s="215" t="s">
        <v>288</v>
      </c>
      <c r="E116" s="174" t="s">
        <v>289</v>
      </c>
      <c r="F116" s="144" t="s">
        <v>98</v>
      </c>
      <c r="G116" s="145">
        <v>12</v>
      </c>
      <c r="H116" s="146"/>
      <c r="I116" s="146">
        <f t="shared" si="18"/>
        <v>0</v>
      </c>
      <c r="J116" s="147">
        <v>21</v>
      </c>
      <c r="K116" s="146">
        <f t="shared" si="19"/>
        <v>0</v>
      </c>
      <c r="L116" s="213"/>
      <c r="M116" s="193"/>
      <c r="N116" s="213"/>
      <c r="O116" s="213"/>
      <c r="P116" s="193"/>
      <c r="Q116" s="213"/>
      <c r="R116" s="213"/>
      <c r="S116" s="213"/>
      <c r="T116" s="193"/>
      <c r="U116" s="193"/>
      <c r="V116" s="213"/>
      <c r="W116" s="213"/>
      <c r="X116" s="213"/>
      <c r="Y116" s="213"/>
      <c r="Z116" s="213"/>
    </row>
    <row r="117" spans="1:26" s="136" customFormat="1" ht="15" customHeight="1">
      <c r="A117" s="148">
        <v>92</v>
      </c>
      <c r="B117" s="144" t="s">
        <v>132</v>
      </c>
      <c r="C117" s="144" t="s">
        <v>133</v>
      </c>
      <c r="D117" s="215" t="s">
        <v>290</v>
      </c>
      <c r="E117" s="174" t="s">
        <v>291</v>
      </c>
      <c r="F117" s="144" t="s">
        <v>98</v>
      </c>
      <c r="G117" s="145">
        <f>G116</f>
        <v>12</v>
      </c>
      <c r="H117" s="146"/>
      <c r="I117" s="146">
        <f t="shared" si="18"/>
        <v>0</v>
      </c>
      <c r="J117" s="147">
        <v>21</v>
      </c>
      <c r="K117" s="146">
        <f t="shared" si="19"/>
        <v>0</v>
      </c>
      <c r="L117" s="213"/>
      <c r="M117" s="193"/>
      <c r="N117" s="213"/>
      <c r="O117" s="213"/>
      <c r="P117" s="193"/>
      <c r="Q117" s="213"/>
      <c r="R117" s="213"/>
      <c r="S117" s="213"/>
      <c r="T117" s="193"/>
      <c r="U117" s="193"/>
      <c r="V117" s="213"/>
      <c r="W117" s="213"/>
      <c r="X117" s="213"/>
      <c r="Y117" s="213"/>
      <c r="Z117" s="213"/>
    </row>
    <row r="118" spans="1:26">
      <c r="A118" s="220">
        <v>93</v>
      </c>
      <c r="B118" s="144" t="s">
        <v>132</v>
      </c>
      <c r="C118" s="144" t="s">
        <v>133</v>
      </c>
      <c r="D118" s="215" t="s">
        <v>384</v>
      </c>
      <c r="E118" s="175" t="s">
        <v>385</v>
      </c>
      <c r="F118" s="144" t="s">
        <v>98</v>
      </c>
      <c r="G118" s="145">
        <f>G116</f>
        <v>12</v>
      </c>
      <c r="H118" s="146"/>
      <c r="I118" s="146">
        <f>ROUND(G118*H118,2)</f>
        <v>0</v>
      </c>
      <c r="J118" s="147">
        <v>21</v>
      </c>
      <c r="K118" s="146">
        <f t="shared" si="19"/>
        <v>0</v>
      </c>
    </row>
    <row r="119" spans="1:26" s="136" customFormat="1" ht="15" customHeight="1">
      <c r="A119" s="148">
        <v>94</v>
      </c>
      <c r="B119" s="144" t="s">
        <v>91</v>
      </c>
      <c r="C119" s="144">
        <v>741</v>
      </c>
      <c r="D119" s="215" t="s">
        <v>334</v>
      </c>
      <c r="E119" s="174" t="s">
        <v>335</v>
      </c>
      <c r="F119" s="144" t="s">
        <v>98</v>
      </c>
      <c r="G119" s="145">
        <v>9</v>
      </c>
      <c r="H119" s="146"/>
      <c r="I119" s="146">
        <f t="shared" si="18"/>
        <v>0</v>
      </c>
      <c r="J119" s="147">
        <v>21</v>
      </c>
      <c r="K119" s="146">
        <f t="shared" si="19"/>
        <v>0</v>
      </c>
      <c r="L119" s="213"/>
      <c r="M119" s="193"/>
      <c r="N119" s="213"/>
      <c r="O119" s="213"/>
      <c r="P119" s="193"/>
      <c r="Q119" s="213"/>
      <c r="R119" s="213"/>
      <c r="S119" s="213"/>
      <c r="T119" s="193"/>
      <c r="U119" s="193"/>
      <c r="V119" s="213"/>
      <c r="W119" s="213"/>
      <c r="X119" s="213"/>
      <c r="Y119" s="213"/>
      <c r="Z119" s="213"/>
    </row>
    <row r="120" spans="1:26" s="136" customFormat="1">
      <c r="A120" s="148">
        <v>95</v>
      </c>
      <c r="B120" s="144" t="s">
        <v>132</v>
      </c>
      <c r="C120" s="144" t="s">
        <v>133</v>
      </c>
      <c r="D120" s="215" t="s">
        <v>239</v>
      </c>
      <c r="E120" s="174" t="s">
        <v>240</v>
      </c>
      <c r="F120" s="144" t="s">
        <v>98</v>
      </c>
      <c r="G120" s="145">
        <f>G119</f>
        <v>9</v>
      </c>
      <c r="H120" s="146"/>
      <c r="I120" s="146">
        <f t="shared" si="18"/>
        <v>0</v>
      </c>
      <c r="J120" s="147">
        <v>21</v>
      </c>
      <c r="K120" s="146">
        <f t="shared" si="19"/>
        <v>0</v>
      </c>
      <c r="L120" s="213"/>
      <c r="M120" s="193"/>
      <c r="N120" s="213"/>
      <c r="O120" s="213"/>
      <c r="P120" s="193"/>
      <c r="Q120" s="213"/>
      <c r="R120" s="213"/>
      <c r="S120" s="213"/>
      <c r="T120" s="193"/>
      <c r="U120" s="193"/>
      <c r="V120" s="213"/>
      <c r="W120" s="213"/>
      <c r="X120" s="213"/>
      <c r="Y120" s="213"/>
      <c r="Z120" s="213"/>
    </row>
    <row r="121" spans="1:26" s="136" customFormat="1">
      <c r="A121" s="148">
        <v>96</v>
      </c>
      <c r="B121" s="144" t="s">
        <v>91</v>
      </c>
      <c r="C121" s="144">
        <v>741</v>
      </c>
      <c r="D121" s="215" t="s">
        <v>321</v>
      </c>
      <c r="E121" s="175" t="s">
        <v>323</v>
      </c>
      <c r="F121" s="144" t="s">
        <v>98</v>
      </c>
      <c r="G121" s="145">
        <v>4</v>
      </c>
      <c r="H121" s="146"/>
      <c r="I121" s="146">
        <f>ROUND(G121*H121,2)</f>
        <v>0</v>
      </c>
      <c r="J121" s="147">
        <v>21</v>
      </c>
      <c r="K121" s="146">
        <f t="shared" si="19"/>
        <v>0</v>
      </c>
      <c r="L121" s="213"/>
      <c r="M121" s="193"/>
      <c r="N121" s="213"/>
      <c r="O121" s="213"/>
      <c r="P121" s="193"/>
      <c r="Q121" s="213"/>
      <c r="R121" s="213"/>
      <c r="S121" s="213"/>
      <c r="T121" s="193"/>
      <c r="U121" s="193"/>
      <c r="V121" s="213"/>
      <c r="W121" s="213"/>
      <c r="X121" s="213"/>
      <c r="Y121" s="213"/>
      <c r="Z121" s="213"/>
    </row>
    <row r="122" spans="1:26" s="136" customFormat="1">
      <c r="A122" s="148">
        <v>97</v>
      </c>
      <c r="B122" s="144" t="s">
        <v>132</v>
      </c>
      <c r="C122" s="144" t="s">
        <v>133</v>
      </c>
      <c r="D122" s="215" t="s">
        <v>320</v>
      </c>
      <c r="E122" s="175" t="s">
        <v>324</v>
      </c>
      <c r="F122" s="144" t="s">
        <v>98</v>
      </c>
      <c r="G122" s="145">
        <f>G121</f>
        <v>4</v>
      </c>
      <c r="H122" s="146"/>
      <c r="I122" s="146">
        <f>ROUND(G122*H122,2)</f>
        <v>0</v>
      </c>
      <c r="J122" s="147">
        <v>21</v>
      </c>
      <c r="K122" s="146">
        <f t="shared" si="19"/>
        <v>0</v>
      </c>
      <c r="L122" s="213"/>
      <c r="M122" s="193"/>
      <c r="N122" s="213"/>
      <c r="O122" s="213"/>
      <c r="P122" s="193"/>
      <c r="Q122" s="213"/>
      <c r="R122" s="213"/>
      <c r="S122" s="213"/>
      <c r="T122" s="193"/>
      <c r="U122" s="193"/>
      <c r="V122" s="213"/>
      <c r="W122" s="213"/>
      <c r="X122" s="213"/>
      <c r="Y122" s="213"/>
      <c r="Z122" s="213"/>
    </row>
    <row r="123" spans="1:26" s="136" customFormat="1">
      <c r="A123" s="148">
        <v>98</v>
      </c>
      <c r="B123" s="144" t="s">
        <v>132</v>
      </c>
      <c r="C123" s="144" t="s">
        <v>133</v>
      </c>
      <c r="D123" s="215" t="s">
        <v>319</v>
      </c>
      <c r="E123" s="175" t="s">
        <v>322</v>
      </c>
      <c r="F123" s="144" t="s">
        <v>98</v>
      </c>
      <c r="G123" s="145">
        <f>G121</f>
        <v>4</v>
      </c>
      <c r="H123" s="146"/>
      <c r="I123" s="146">
        <f>ROUND(G123*H123,2)</f>
        <v>0</v>
      </c>
      <c r="J123" s="147">
        <v>21</v>
      </c>
      <c r="K123" s="146">
        <f t="shared" si="19"/>
        <v>0</v>
      </c>
      <c r="L123" s="213"/>
      <c r="M123" s="193"/>
      <c r="N123" s="213"/>
      <c r="O123" s="213"/>
      <c r="P123" s="193"/>
      <c r="Q123" s="213"/>
      <c r="R123" s="213"/>
      <c r="S123" s="213"/>
      <c r="T123" s="193"/>
      <c r="U123" s="193"/>
      <c r="V123" s="213"/>
      <c r="W123" s="213"/>
      <c r="X123" s="213"/>
      <c r="Y123" s="213"/>
      <c r="Z123" s="213"/>
    </row>
    <row r="124" spans="1:26" s="136" customFormat="1">
      <c r="A124" s="148">
        <v>99</v>
      </c>
      <c r="B124" s="144" t="s">
        <v>91</v>
      </c>
      <c r="C124" s="144">
        <v>741</v>
      </c>
      <c r="D124" s="215" t="s">
        <v>292</v>
      </c>
      <c r="E124" s="174" t="s">
        <v>336</v>
      </c>
      <c r="F124" s="144" t="s">
        <v>98</v>
      </c>
      <c r="G124" s="145">
        <v>18</v>
      </c>
      <c r="H124" s="146"/>
      <c r="I124" s="146">
        <f t="shared" si="18"/>
        <v>0</v>
      </c>
      <c r="J124" s="147">
        <v>21</v>
      </c>
      <c r="K124" s="146">
        <f t="shared" si="19"/>
        <v>0</v>
      </c>
      <c r="L124" s="213"/>
      <c r="M124" s="193"/>
      <c r="N124" s="213"/>
      <c r="O124" s="213"/>
      <c r="P124" s="193"/>
      <c r="Q124" s="213"/>
      <c r="R124" s="213"/>
      <c r="S124" s="213"/>
      <c r="T124" s="193"/>
      <c r="U124" s="193"/>
      <c r="V124" s="213"/>
      <c r="W124" s="213"/>
      <c r="X124" s="213"/>
      <c r="Y124" s="213"/>
      <c r="Z124" s="213"/>
    </row>
    <row r="125" spans="1:26" s="136" customFormat="1">
      <c r="A125" s="148">
        <v>100</v>
      </c>
      <c r="B125" s="144" t="s">
        <v>132</v>
      </c>
      <c r="C125" s="144" t="s">
        <v>133</v>
      </c>
      <c r="D125" s="215" t="s">
        <v>243</v>
      </c>
      <c r="E125" s="174" t="s">
        <v>241</v>
      </c>
      <c r="F125" s="144" t="s">
        <v>98</v>
      </c>
      <c r="G125" s="145">
        <f>G124</f>
        <v>18</v>
      </c>
      <c r="H125" s="146"/>
      <c r="I125" s="146">
        <f t="shared" si="18"/>
        <v>0</v>
      </c>
      <c r="J125" s="147">
        <v>21</v>
      </c>
      <c r="K125" s="146">
        <f t="shared" si="19"/>
        <v>0</v>
      </c>
      <c r="L125" s="213"/>
      <c r="M125" s="193"/>
      <c r="N125" s="213"/>
      <c r="O125" s="213"/>
      <c r="P125" s="193"/>
      <c r="Q125" s="213"/>
      <c r="R125" s="213"/>
      <c r="S125" s="213"/>
      <c r="T125" s="193"/>
      <c r="U125" s="193"/>
      <c r="V125" s="213"/>
      <c r="W125" s="213"/>
      <c r="X125" s="213"/>
      <c r="Y125" s="213"/>
      <c r="Z125" s="213"/>
    </row>
    <row r="126" spans="1:26" s="136" customFormat="1">
      <c r="A126" s="148">
        <v>101</v>
      </c>
      <c r="B126" s="144" t="s">
        <v>91</v>
      </c>
      <c r="C126" s="144">
        <v>741</v>
      </c>
      <c r="D126" s="215" t="s">
        <v>350</v>
      </c>
      <c r="E126" s="174" t="s">
        <v>348</v>
      </c>
      <c r="F126" s="144" t="s">
        <v>98</v>
      </c>
      <c r="G126" s="145">
        <v>24</v>
      </c>
      <c r="H126" s="146"/>
      <c r="I126" s="146">
        <f t="shared" si="18"/>
        <v>0</v>
      </c>
      <c r="J126" s="147">
        <v>21</v>
      </c>
      <c r="K126" s="146">
        <f t="shared" si="19"/>
        <v>0</v>
      </c>
      <c r="L126" s="213"/>
      <c r="M126" s="193"/>
      <c r="N126" s="213"/>
      <c r="O126" s="213"/>
      <c r="P126" s="193"/>
      <c r="Q126" s="213"/>
      <c r="R126" s="213"/>
      <c r="S126" s="213"/>
      <c r="T126" s="193"/>
      <c r="U126" s="193"/>
      <c r="V126" s="213"/>
      <c r="W126" s="213"/>
      <c r="X126" s="213"/>
      <c r="Y126" s="213"/>
      <c r="Z126" s="213"/>
    </row>
    <row r="127" spans="1:26" s="136" customFormat="1">
      <c r="A127" s="148">
        <v>102</v>
      </c>
      <c r="B127" s="144" t="s">
        <v>132</v>
      </c>
      <c r="C127" s="144" t="s">
        <v>133</v>
      </c>
      <c r="D127" s="215" t="s">
        <v>351</v>
      </c>
      <c r="E127" s="175" t="s">
        <v>352</v>
      </c>
      <c r="F127" s="144" t="s">
        <v>98</v>
      </c>
      <c r="G127" s="145">
        <f>G126</f>
        <v>24</v>
      </c>
      <c r="H127" s="146"/>
      <c r="I127" s="146">
        <f t="shared" si="18"/>
        <v>0</v>
      </c>
      <c r="J127" s="147">
        <v>21</v>
      </c>
      <c r="K127" s="146">
        <f t="shared" si="19"/>
        <v>0</v>
      </c>
      <c r="L127" s="213"/>
      <c r="M127" s="193"/>
      <c r="N127" s="213"/>
      <c r="O127" s="213"/>
      <c r="P127" s="193"/>
      <c r="Q127" s="213"/>
      <c r="R127" s="213"/>
      <c r="S127" s="213"/>
      <c r="T127" s="193"/>
      <c r="U127" s="193"/>
      <c r="V127" s="213"/>
      <c r="W127" s="213"/>
      <c r="X127" s="213"/>
      <c r="Y127" s="213"/>
      <c r="Z127" s="213"/>
    </row>
    <row r="128" spans="1:26" s="136" customFormat="1">
      <c r="A128" s="148">
        <v>103</v>
      </c>
      <c r="B128" s="144" t="s">
        <v>132</v>
      </c>
      <c r="C128" s="144" t="s">
        <v>133</v>
      </c>
      <c r="D128" s="215" t="s">
        <v>347</v>
      </c>
      <c r="E128" s="175" t="s">
        <v>349</v>
      </c>
      <c r="F128" s="144" t="s">
        <v>98</v>
      </c>
      <c r="G128" s="145">
        <f>G126</f>
        <v>24</v>
      </c>
      <c r="H128" s="146"/>
      <c r="I128" s="146">
        <f t="shared" si="18"/>
        <v>0</v>
      </c>
      <c r="J128" s="147">
        <v>21</v>
      </c>
      <c r="K128" s="146">
        <f t="shared" si="19"/>
        <v>0</v>
      </c>
      <c r="L128" s="213"/>
      <c r="M128" s="193"/>
      <c r="N128" s="213"/>
      <c r="O128" s="213"/>
      <c r="P128" s="193"/>
      <c r="Q128" s="213"/>
      <c r="R128" s="213"/>
      <c r="S128" s="213"/>
      <c r="T128" s="193"/>
      <c r="U128" s="193"/>
      <c r="V128" s="213"/>
      <c r="W128" s="213"/>
      <c r="X128" s="213"/>
      <c r="Y128" s="213"/>
      <c r="Z128" s="213"/>
    </row>
    <row r="129" spans="1:26" s="136" customFormat="1">
      <c r="A129" s="148">
        <v>104</v>
      </c>
      <c r="B129" s="144" t="s">
        <v>132</v>
      </c>
      <c r="C129" s="144" t="s">
        <v>133</v>
      </c>
      <c r="D129" s="215" t="s">
        <v>328</v>
      </c>
      <c r="E129" s="174" t="s">
        <v>327</v>
      </c>
      <c r="F129" s="144" t="s">
        <v>98</v>
      </c>
      <c r="G129" s="145">
        <v>7</v>
      </c>
      <c r="H129" s="146"/>
      <c r="I129" s="146">
        <f t="shared" ref="I129" si="21">ROUND(G129*H129,2)</f>
        <v>0</v>
      </c>
      <c r="J129" s="147">
        <v>21</v>
      </c>
      <c r="K129" s="146">
        <f t="shared" si="19"/>
        <v>0</v>
      </c>
      <c r="L129" s="213"/>
      <c r="M129" s="193"/>
      <c r="N129" s="213"/>
      <c r="O129" s="213"/>
      <c r="P129" s="193"/>
      <c r="Q129" s="213"/>
      <c r="R129" s="213"/>
      <c r="S129" s="213"/>
      <c r="T129" s="193"/>
      <c r="U129" s="193"/>
      <c r="V129" s="213"/>
      <c r="W129" s="213"/>
      <c r="X129" s="213"/>
      <c r="Y129" s="213"/>
      <c r="Z129" s="213"/>
    </row>
    <row r="130" spans="1:26" s="136" customFormat="1" ht="14.25" customHeight="1">
      <c r="A130" s="148">
        <v>105</v>
      </c>
      <c r="B130" s="144" t="s">
        <v>132</v>
      </c>
      <c r="C130" s="144" t="s">
        <v>133</v>
      </c>
      <c r="D130" s="215" t="s">
        <v>238</v>
      </c>
      <c r="E130" s="174" t="s">
        <v>201</v>
      </c>
      <c r="F130" s="144" t="s">
        <v>98</v>
      </c>
      <c r="G130" s="145">
        <v>12</v>
      </c>
      <c r="H130" s="146"/>
      <c r="I130" s="146">
        <f t="shared" si="18"/>
        <v>0</v>
      </c>
      <c r="J130" s="147">
        <v>21</v>
      </c>
      <c r="K130" s="146">
        <f t="shared" si="19"/>
        <v>0</v>
      </c>
      <c r="L130" s="213"/>
      <c r="M130" s="193"/>
      <c r="N130" s="213"/>
      <c r="O130" s="213"/>
      <c r="P130" s="193"/>
      <c r="Q130" s="213"/>
      <c r="R130" s="213"/>
      <c r="S130" s="213"/>
      <c r="T130" s="193"/>
      <c r="U130" s="193"/>
      <c r="V130" s="213"/>
      <c r="W130" s="213"/>
      <c r="X130" s="213"/>
      <c r="Y130" s="213"/>
      <c r="Z130" s="213"/>
    </row>
    <row r="131" spans="1:26" s="136" customFormat="1">
      <c r="A131" s="148">
        <v>106</v>
      </c>
      <c r="B131" s="144" t="s">
        <v>91</v>
      </c>
      <c r="C131" s="144">
        <v>741</v>
      </c>
      <c r="D131" s="215" t="s">
        <v>318</v>
      </c>
      <c r="E131" s="174" t="s">
        <v>317</v>
      </c>
      <c r="F131" s="144" t="s">
        <v>98</v>
      </c>
      <c r="G131" s="145">
        <f>SUM(G132:G133)</f>
        <v>13</v>
      </c>
      <c r="H131" s="146"/>
      <c r="I131" s="146">
        <f>ROUND(G131*H131,2)</f>
        <v>0</v>
      </c>
      <c r="J131" s="147">
        <v>21</v>
      </c>
      <c r="K131" s="146">
        <f t="shared" si="19"/>
        <v>0</v>
      </c>
      <c r="L131" s="213"/>
      <c r="M131" s="193"/>
      <c r="N131" s="213"/>
      <c r="O131" s="213"/>
      <c r="P131" s="193"/>
      <c r="Q131" s="213"/>
      <c r="R131" s="213"/>
      <c r="S131" s="213"/>
      <c r="T131" s="193"/>
      <c r="U131" s="193"/>
      <c r="V131" s="213"/>
      <c r="W131" s="213"/>
      <c r="X131" s="213"/>
      <c r="Y131" s="213"/>
      <c r="Z131" s="213"/>
    </row>
    <row r="132" spans="1:26" s="136" customFormat="1">
      <c r="A132" s="148">
        <v>107</v>
      </c>
      <c r="B132" s="144" t="s">
        <v>132</v>
      </c>
      <c r="C132" s="144" t="s">
        <v>133</v>
      </c>
      <c r="D132" s="215" t="s">
        <v>337</v>
      </c>
      <c r="E132" s="174" t="s">
        <v>338</v>
      </c>
      <c r="F132" s="144" t="s">
        <v>98</v>
      </c>
      <c r="G132" s="145">
        <v>12</v>
      </c>
      <c r="H132" s="146"/>
      <c r="I132" s="146">
        <f t="shared" ref="I132:I134" si="22">ROUND(G132*H132,2)</f>
        <v>0</v>
      </c>
      <c r="J132" s="147">
        <v>21</v>
      </c>
      <c r="K132" s="146">
        <f t="shared" si="19"/>
        <v>0</v>
      </c>
      <c r="L132" s="213"/>
      <c r="M132" s="193"/>
      <c r="N132" s="213"/>
      <c r="O132" s="213"/>
      <c r="P132" s="193"/>
      <c r="Q132" s="213"/>
      <c r="R132" s="213"/>
      <c r="S132" s="213"/>
      <c r="T132" s="193"/>
      <c r="U132" s="193"/>
      <c r="V132" s="213"/>
      <c r="W132" s="213"/>
      <c r="X132" s="213"/>
      <c r="Y132" s="213"/>
      <c r="Z132" s="213"/>
    </row>
    <row r="133" spans="1:26" s="136" customFormat="1">
      <c r="A133" s="148">
        <v>108</v>
      </c>
      <c r="B133" s="144" t="s">
        <v>132</v>
      </c>
      <c r="C133" s="144" t="s">
        <v>133</v>
      </c>
      <c r="D133" s="215" t="s">
        <v>339</v>
      </c>
      <c r="E133" s="174" t="s">
        <v>340</v>
      </c>
      <c r="F133" s="144" t="s">
        <v>98</v>
      </c>
      <c r="G133" s="145">
        <v>1</v>
      </c>
      <c r="H133" s="146"/>
      <c r="I133" s="146">
        <f t="shared" si="22"/>
        <v>0</v>
      </c>
      <c r="J133" s="147">
        <v>21</v>
      </c>
      <c r="K133" s="146">
        <f t="shared" si="19"/>
        <v>0</v>
      </c>
      <c r="L133" s="213"/>
      <c r="M133" s="193"/>
      <c r="N133" s="213"/>
      <c r="O133" s="213"/>
      <c r="P133" s="193"/>
      <c r="Q133" s="213"/>
      <c r="R133" s="213"/>
      <c r="S133" s="213"/>
      <c r="T133" s="193"/>
      <c r="U133" s="193"/>
      <c r="V133" s="213"/>
      <c r="W133" s="213"/>
      <c r="X133" s="213"/>
      <c r="Y133" s="213"/>
      <c r="Z133" s="213"/>
    </row>
    <row r="134" spans="1:26" s="136" customFormat="1">
      <c r="A134" s="148">
        <v>109</v>
      </c>
      <c r="B134" s="144" t="s">
        <v>91</v>
      </c>
      <c r="C134" s="144">
        <v>922</v>
      </c>
      <c r="D134" s="215" t="s">
        <v>346</v>
      </c>
      <c r="E134" s="174" t="s">
        <v>345</v>
      </c>
      <c r="F134" s="144" t="s">
        <v>98</v>
      </c>
      <c r="G134" s="145">
        <f>SUM(G135:G135)</f>
        <v>2</v>
      </c>
      <c r="H134" s="146"/>
      <c r="I134" s="146">
        <f t="shared" si="22"/>
        <v>0</v>
      </c>
      <c r="J134" s="147">
        <v>21</v>
      </c>
      <c r="K134" s="146">
        <f t="shared" si="19"/>
        <v>0</v>
      </c>
      <c r="L134" s="213"/>
      <c r="M134" s="193"/>
      <c r="N134" s="213"/>
      <c r="O134" s="213"/>
      <c r="P134" s="193"/>
      <c r="Q134" s="213"/>
      <c r="R134" s="213"/>
      <c r="S134" s="213"/>
      <c r="T134" s="193"/>
      <c r="U134" s="193"/>
      <c r="V134" s="213"/>
      <c r="W134" s="213"/>
      <c r="X134" s="213"/>
      <c r="Y134" s="213"/>
      <c r="Z134" s="213"/>
    </row>
    <row r="135" spans="1:26" s="136" customFormat="1">
      <c r="A135" s="148">
        <v>110</v>
      </c>
      <c r="B135" s="144" t="s">
        <v>132</v>
      </c>
      <c r="C135" s="144" t="s">
        <v>133</v>
      </c>
      <c r="D135" s="215" t="s">
        <v>316</v>
      </c>
      <c r="E135" s="174" t="s">
        <v>330</v>
      </c>
      <c r="F135" s="144" t="s">
        <v>98</v>
      </c>
      <c r="G135" s="145">
        <v>2</v>
      </c>
      <c r="H135" s="146"/>
      <c r="I135" s="146">
        <f>ROUND(G135*H135,2)</f>
        <v>0</v>
      </c>
      <c r="J135" s="147">
        <v>21</v>
      </c>
      <c r="K135" s="146">
        <f t="shared" si="19"/>
        <v>0</v>
      </c>
      <c r="L135" s="213"/>
      <c r="M135" s="193"/>
      <c r="N135" s="213"/>
      <c r="O135" s="213"/>
      <c r="P135" s="193"/>
      <c r="Q135" s="213"/>
      <c r="R135" s="213"/>
      <c r="S135" s="213"/>
      <c r="T135" s="193"/>
      <c r="U135" s="193"/>
      <c r="V135" s="213"/>
      <c r="W135" s="213"/>
      <c r="X135" s="213"/>
      <c r="Y135" s="213"/>
      <c r="Z135" s="213"/>
    </row>
    <row r="136" spans="1:26" s="136" customFormat="1" ht="25">
      <c r="A136" s="148">
        <v>111</v>
      </c>
      <c r="B136" s="144" t="s">
        <v>91</v>
      </c>
      <c r="C136" s="144">
        <v>741</v>
      </c>
      <c r="D136" s="215" t="s">
        <v>293</v>
      </c>
      <c r="E136" s="174" t="s">
        <v>264</v>
      </c>
      <c r="F136" s="144" t="s">
        <v>115</v>
      </c>
      <c r="G136" s="145">
        <v>120</v>
      </c>
      <c r="H136" s="146"/>
      <c r="I136" s="146">
        <f t="shared" si="18"/>
        <v>0</v>
      </c>
      <c r="J136" s="147">
        <v>21</v>
      </c>
      <c r="K136" s="146">
        <f t="shared" si="19"/>
        <v>0</v>
      </c>
      <c r="L136" s="213"/>
      <c r="M136" s="193"/>
      <c r="N136" s="213"/>
      <c r="O136" s="213"/>
      <c r="P136" s="193"/>
      <c r="Q136" s="213"/>
      <c r="R136" s="213"/>
      <c r="S136" s="213"/>
      <c r="T136" s="193"/>
      <c r="U136" s="193"/>
      <c r="V136" s="213"/>
      <c r="W136" s="213"/>
      <c r="X136" s="213"/>
      <c r="Y136" s="213"/>
      <c r="Z136" s="213"/>
    </row>
    <row r="137" spans="1:26" s="136" customFormat="1">
      <c r="A137" s="148">
        <v>112</v>
      </c>
      <c r="B137" s="144" t="s">
        <v>132</v>
      </c>
      <c r="C137" s="144" t="s">
        <v>133</v>
      </c>
      <c r="D137" s="215" t="s">
        <v>234</v>
      </c>
      <c r="E137" s="174" t="s">
        <v>236</v>
      </c>
      <c r="F137" s="144" t="s">
        <v>115</v>
      </c>
      <c r="G137" s="145">
        <f>G136</f>
        <v>120</v>
      </c>
      <c r="H137" s="146"/>
      <c r="I137" s="146">
        <f t="shared" si="18"/>
        <v>0</v>
      </c>
      <c r="J137" s="147">
        <v>21</v>
      </c>
      <c r="K137" s="146">
        <f t="shared" si="19"/>
        <v>0</v>
      </c>
      <c r="L137" s="213"/>
      <c r="M137" s="193"/>
      <c r="N137" s="213"/>
      <c r="O137" s="213"/>
      <c r="P137" s="193"/>
      <c r="Q137" s="213"/>
      <c r="R137" s="213"/>
      <c r="S137" s="213"/>
      <c r="T137" s="193"/>
      <c r="U137" s="193"/>
      <c r="V137" s="213"/>
      <c r="W137" s="213"/>
      <c r="X137" s="213"/>
      <c r="Y137" s="213"/>
      <c r="Z137" s="213"/>
    </row>
    <row r="138" spans="1:26" s="268" customFormat="1" ht="14.5">
      <c r="A138" s="148">
        <v>113</v>
      </c>
      <c r="B138" s="263"/>
      <c r="C138" s="263"/>
      <c r="D138" s="264"/>
      <c r="E138" s="265" t="s">
        <v>517</v>
      </c>
      <c r="F138" s="263" t="s">
        <v>115</v>
      </c>
      <c r="G138" s="266">
        <v>17</v>
      </c>
      <c r="H138" s="267"/>
      <c r="I138" s="267">
        <v>0</v>
      </c>
      <c r="J138" s="147">
        <v>21</v>
      </c>
      <c r="K138" s="146">
        <f t="shared" si="19"/>
        <v>0</v>
      </c>
    </row>
    <row r="139" spans="1:26" s="268" customFormat="1" ht="14.5">
      <c r="A139" s="148">
        <v>114</v>
      </c>
      <c r="B139" s="263"/>
      <c r="C139" s="263"/>
      <c r="D139" s="264"/>
      <c r="E139" s="265" t="s">
        <v>518</v>
      </c>
      <c r="F139" s="263" t="s">
        <v>98</v>
      </c>
      <c r="G139" s="266">
        <v>1</v>
      </c>
      <c r="H139" s="267"/>
      <c r="I139" s="267">
        <v>0</v>
      </c>
      <c r="J139" s="147">
        <v>21</v>
      </c>
      <c r="K139" s="146">
        <f t="shared" si="19"/>
        <v>0</v>
      </c>
    </row>
    <row r="140" spans="1:26" s="268" customFormat="1" ht="14.5">
      <c r="A140" s="148">
        <v>115</v>
      </c>
      <c r="B140" s="263"/>
      <c r="C140" s="263"/>
      <c r="D140" s="264"/>
      <c r="E140" s="265" t="s">
        <v>519</v>
      </c>
      <c r="F140" s="263" t="s">
        <v>115</v>
      </c>
      <c r="G140" s="266">
        <v>17</v>
      </c>
      <c r="H140" s="267"/>
      <c r="I140" s="267">
        <v>0</v>
      </c>
      <c r="J140" s="147">
        <v>21</v>
      </c>
      <c r="K140" s="146">
        <f t="shared" si="19"/>
        <v>0</v>
      </c>
    </row>
    <row r="141" spans="1:26" s="136" customFormat="1" ht="25">
      <c r="A141" s="148">
        <v>116</v>
      </c>
      <c r="B141" s="144" t="s">
        <v>91</v>
      </c>
      <c r="C141" s="144">
        <v>741</v>
      </c>
      <c r="D141" s="215" t="s">
        <v>294</v>
      </c>
      <c r="E141" s="174" t="s">
        <v>265</v>
      </c>
      <c r="F141" s="144" t="s">
        <v>115</v>
      </c>
      <c r="G141" s="145">
        <v>60</v>
      </c>
      <c r="H141" s="146"/>
      <c r="I141" s="146">
        <f t="shared" si="18"/>
        <v>0</v>
      </c>
      <c r="J141" s="147">
        <v>21</v>
      </c>
      <c r="K141" s="146">
        <f t="shared" si="19"/>
        <v>0</v>
      </c>
      <c r="L141" s="213"/>
      <c r="M141" s="193"/>
      <c r="N141" s="213"/>
      <c r="O141" s="213"/>
      <c r="P141" s="193"/>
      <c r="Q141" s="213"/>
      <c r="R141" s="213"/>
      <c r="S141" s="213"/>
      <c r="T141" s="193"/>
      <c r="U141" s="193"/>
      <c r="V141" s="213"/>
      <c r="W141" s="213"/>
      <c r="X141" s="213"/>
      <c r="Y141" s="213"/>
      <c r="Z141" s="213"/>
    </row>
    <row r="142" spans="1:26" s="149" customFormat="1">
      <c r="A142" s="148">
        <v>117</v>
      </c>
      <c r="B142" s="144" t="s">
        <v>132</v>
      </c>
      <c r="C142" s="144" t="s">
        <v>133</v>
      </c>
      <c r="D142" s="215" t="s">
        <v>235</v>
      </c>
      <c r="E142" s="174" t="s">
        <v>237</v>
      </c>
      <c r="F142" s="144" t="s">
        <v>115</v>
      </c>
      <c r="G142" s="145">
        <f>G141</f>
        <v>60</v>
      </c>
      <c r="H142" s="146"/>
      <c r="I142" s="146">
        <f t="shared" si="18"/>
        <v>0</v>
      </c>
      <c r="J142" s="147">
        <v>21</v>
      </c>
      <c r="K142" s="146">
        <f t="shared" si="19"/>
        <v>0</v>
      </c>
      <c r="L142" s="213"/>
      <c r="M142" s="193"/>
      <c r="N142" s="213"/>
      <c r="O142" s="213"/>
      <c r="P142" s="193"/>
      <c r="Q142" s="217"/>
      <c r="R142" s="217"/>
      <c r="S142" s="217"/>
      <c r="T142" s="189"/>
      <c r="U142" s="189"/>
      <c r="V142" s="217"/>
      <c r="W142" s="217"/>
      <c r="X142" s="217"/>
      <c r="Y142" s="217"/>
      <c r="Z142" s="217"/>
    </row>
    <row r="143" spans="1:26" s="136" customFormat="1" ht="32.25" customHeight="1">
      <c r="A143" s="148">
        <v>118</v>
      </c>
      <c r="B143" s="144"/>
      <c r="C143" s="144" t="s">
        <v>229</v>
      </c>
      <c r="D143" s="215"/>
      <c r="E143" s="174" t="s">
        <v>386</v>
      </c>
      <c r="F143" s="144" t="s">
        <v>115</v>
      </c>
      <c r="G143" s="145">
        <v>6</v>
      </c>
      <c r="H143" s="146"/>
      <c r="I143" s="146">
        <f t="shared" si="18"/>
        <v>0</v>
      </c>
      <c r="J143" s="147">
        <v>21</v>
      </c>
      <c r="K143" s="146">
        <f t="shared" si="19"/>
        <v>0</v>
      </c>
      <c r="L143" s="213"/>
      <c r="M143" s="193"/>
      <c r="N143" s="213"/>
      <c r="O143" s="213"/>
      <c r="P143" s="193"/>
      <c r="Q143" s="213"/>
      <c r="R143" s="213"/>
      <c r="S143" s="213"/>
      <c r="T143" s="193"/>
      <c r="U143" s="193"/>
      <c r="V143" s="213"/>
      <c r="W143" s="213"/>
      <c r="X143" s="213"/>
      <c r="Y143" s="213"/>
      <c r="Z143" s="213"/>
    </row>
    <row r="144" spans="1:26" s="136" customFormat="1" ht="25">
      <c r="A144" s="148">
        <v>119</v>
      </c>
      <c r="B144" s="144" t="s">
        <v>132</v>
      </c>
      <c r="C144" s="144" t="s">
        <v>133</v>
      </c>
      <c r="D144" s="215" t="s">
        <v>270</v>
      </c>
      <c r="E144" s="174" t="s">
        <v>341</v>
      </c>
      <c r="F144" s="144" t="s">
        <v>115</v>
      </c>
      <c r="G144" s="145">
        <f>G143</f>
        <v>6</v>
      </c>
      <c r="H144" s="146"/>
      <c r="I144" s="146">
        <f t="shared" si="18"/>
        <v>0</v>
      </c>
      <c r="J144" s="147">
        <v>21</v>
      </c>
      <c r="K144" s="146">
        <f t="shared" si="19"/>
        <v>0</v>
      </c>
      <c r="L144" s="213"/>
      <c r="M144" s="164"/>
      <c r="N144" s="213"/>
      <c r="O144" s="213"/>
      <c r="P144" s="193"/>
      <c r="Q144" s="213"/>
      <c r="R144" s="213"/>
      <c r="S144" s="213"/>
      <c r="T144" s="193"/>
      <c r="U144" s="193"/>
      <c r="V144" s="213"/>
      <c r="W144" s="213"/>
      <c r="X144" s="213"/>
      <c r="Y144" s="213"/>
      <c r="Z144" s="213"/>
    </row>
    <row r="145" spans="1:26" s="136" customFormat="1">
      <c r="A145" s="148">
        <v>120</v>
      </c>
      <c r="B145" s="144" t="s">
        <v>91</v>
      </c>
      <c r="C145" s="144">
        <v>741</v>
      </c>
      <c r="D145" s="215" t="s">
        <v>342</v>
      </c>
      <c r="E145" s="174" t="s">
        <v>343</v>
      </c>
      <c r="F145" s="144" t="s">
        <v>115</v>
      </c>
      <c r="G145" s="145">
        <v>40</v>
      </c>
      <c r="H145" s="146"/>
      <c r="I145" s="146">
        <f t="shared" ref="I145:I147" si="23">ROUND(G145*H145,2)</f>
        <v>0</v>
      </c>
      <c r="J145" s="147">
        <v>21</v>
      </c>
      <c r="K145" s="146">
        <f t="shared" si="19"/>
        <v>0</v>
      </c>
      <c r="L145" s="213"/>
      <c r="M145" s="193"/>
      <c r="N145" s="213"/>
      <c r="O145" s="213"/>
      <c r="P145" s="193"/>
      <c r="Q145" s="213"/>
      <c r="R145" s="213"/>
      <c r="S145" s="213"/>
      <c r="T145" s="193"/>
      <c r="U145" s="193"/>
      <c r="V145" s="213"/>
      <c r="W145" s="213"/>
      <c r="X145" s="213"/>
      <c r="Y145" s="213"/>
      <c r="Z145" s="213"/>
    </row>
    <row r="146" spans="1:26" s="136" customFormat="1">
      <c r="A146" s="148">
        <v>121</v>
      </c>
      <c r="B146" s="144" t="s">
        <v>132</v>
      </c>
      <c r="C146" s="144" t="s">
        <v>133</v>
      </c>
      <c r="D146" s="215" t="s">
        <v>230</v>
      </c>
      <c r="E146" s="174" t="s">
        <v>231</v>
      </c>
      <c r="F146" s="144" t="s">
        <v>115</v>
      </c>
      <c r="G146" s="145">
        <f>G145</f>
        <v>40</v>
      </c>
      <c r="H146" s="146"/>
      <c r="I146" s="146">
        <f t="shared" si="23"/>
        <v>0</v>
      </c>
      <c r="J146" s="147">
        <v>21</v>
      </c>
      <c r="K146" s="146">
        <f t="shared" si="19"/>
        <v>0</v>
      </c>
      <c r="L146" s="213"/>
      <c r="M146" s="193"/>
      <c r="N146" s="213"/>
      <c r="O146" s="213"/>
      <c r="P146" s="193"/>
      <c r="Q146" s="213"/>
      <c r="R146" s="213"/>
      <c r="S146" s="213"/>
      <c r="T146" s="193"/>
      <c r="U146" s="193"/>
      <c r="V146" s="213"/>
      <c r="W146" s="213"/>
      <c r="X146" s="213"/>
      <c r="Y146" s="213"/>
      <c r="Z146" s="213"/>
    </row>
    <row r="147" spans="1:26" s="136" customFormat="1">
      <c r="A147" s="148">
        <v>122</v>
      </c>
      <c r="B147" s="144" t="s">
        <v>91</v>
      </c>
      <c r="C147" s="144">
        <v>741</v>
      </c>
      <c r="D147" s="215" t="s">
        <v>342</v>
      </c>
      <c r="E147" s="174" t="s">
        <v>343</v>
      </c>
      <c r="F147" s="144" t="s">
        <v>115</v>
      </c>
      <c r="G147" s="145">
        <v>10</v>
      </c>
      <c r="H147" s="146"/>
      <c r="I147" s="146">
        <f t="shared" si="23"/>
        <v>0</v>
      </c>
      <c r="J147" s="147">
        <v>21</v>
      </c>
      <c r="K147" s="146">
        <f t="shared" si="19"/>
        <v>0</v>
      </c>
      <c r="L147" s="213"/>
      <c r="M147" s="193"/>
      <c r="N147" s="213"/>
      <c r="O147" s="213"/>
      <c r="P147" s="193"/>
      <c r="Q147" s="213"/>
      <c r="R147" s="213"/>
      <c r="S147" s="213"/>
      <c r="T147" s="193"/>
      <c r="U147" s="193"/>
      <c r="V147" s="213"/>
      <c r="W147" s="213"/>
      <c r="X147" s="213"/>
      <c r="Y147" s="213"/>
      <c r="Z147" s="213"/>
    </row>
    <row r="148" spans="1:26" s="136" customFormat="1">
      <c r="A148" s="148">
        <v>123</v>
      </c>
      <c r="B148" s="144" t="s">
        <v>132</v>
      </c>
      <c r="C148" s="144" t="s">
        <v>133</v>
      </c>
      <c r="D148" s="215" t="s">
        <v>233</v>
      </c>
      <c r="E148" s="174" t="s">
        <v>232</v>
      </c>
      <c r="F148" s="144" t="s">
        <v>115</v>
      </c>
      <c r="G148" s="145">
        <f>G147</f>
        <v>10</v>
      </c>
      <c r="H148" s="146"/>
      <c r="I148" s="146">
        <f t="shared" si="18"/>
        <v>0</v>
      </c>
      <c r="J148" s="147">
        <v>21</v>
      </c>
      <c r="K148" s="146">
        <f t="shared" si="19"/>
        <v>0</v>
      </c>
      <c r="L148" s="213"/>
      <c r="M148" s="193"/>
      <c r="N148" s="213"/>
      <c r="O148" s="213"/>
      <c r="P148" s="193"/>
      <c r="Q148" s="213"/>
      <c r="R148" s="213"/>
      <c r="S148" s="213"/>
      <c r="T148" s="193"/>
      <c r="U148" s="193"/>
      <c r="V148" s="213"/>
      <c r="W148" s="213"/>
      <c r="X148" s="213"/>
      <c r="Y148" s="213"/>
      <c r="Z148" s="213"/>
    </row>
    <row r="149" spans="1:26" s="136" customFormat="1" ht="25">
      <c r="A149" s="148">
        <v>124</v>
      </c>
      <c r="B149" s="144" t="s">
        <v>91</v>
      </c>
      <c r="C149" s="144">
        <v>741</v>
      </c>
      <c r="D149" s="215" t="s">
        <v>295</v>
      </c>
      <c r="E149" s="174" t="s">
        <v>244</v>
      </c>
      <c r="F149" s="144" t="s">
        <v>98</v>
      </c>
      <c r="G149" s="145">
        <v>1</v>
      </c>
      <c r="H149" s="146"/>
      <c r="I149" s="146">
        <f t="shared" si="18"/>
        <v>0</v>
      </c>
      <c r="J149" s="147">
        <v>21</v>
      </c>
      <c r="K149" s="146">
        <f t="shared" si="19"/>
        <v>0</v>
      </c>
      <c r="L149" s="213"/>
      <c r="M149" s="193"/>
      <c r="N149" s="213"/>
      <c r="O149" s="213"/>
      <c r="P149" s="193"/>
      <c r="Q149" s="213"/>
      <c r="R149" s="213"/>
      <c r="S149" s="213"/>
      <c r="T149" s="193"/>
      <c r="U149" s="193"/>
      <c r="V149" s="213"/>
      <c r="W149" s="213"/>
      <c r="X149" s="213"/>
      <c r="Y149" s="213"/>
      <c r="Z149" s="213"/>
    </row>
    <row r="150" spans="1:26" s="136" customFormat="1" ht="13">
      <c r="A150" s="148"/>
      <c r="B150" s="142"/>
      <c r="C150" s="206"/>
      <c r="D150" s="230">
        <v>741</v>
      </c>
      <c r="E150" s="171" t="s">
        <v>200</v>
      </c>
      <c r="F150" s="206"/>
      <c r="G150" s="202"/>
      <c r="H150" s="202"/>
      <c r="I150" s="143">
        <f>SUM(I151:I153)</f>
        <v>0</v>
      </c>
      <c r="J150" s="147"/>
      <c r="K150" s="146"/>
      <c r="L150" s="213"/>
      <c r="M150" s="193"/>
      <c r="N150" s="213"/>
      <c r="O150" s="213"/>
      <c r="P150" s="193"/>
      <c r="Q150" s="213"/>
      <c r="R150" s="213"/>
      <c r="S150" s="213"/>
      <c r="T150" s="193"/>
      <c r="U150" s="193"/>
      <c r="V150" s="213"/>
      <c r="W150" s="213"/>
      <c r="X150" s="213"/>
      <c r="Y150" s="213"/>
      <c r="Z150" s="213"/>
    </row>
    <row r="151" spans="1:26" s="136" customFormat="1">
      <c r="A151" s="148">
        <v>125</v>
      </c>
      <c r="B151" s="144" t="s">
        <v>91</v>
      </c>
      <c r="C151" s="144" t="s">
        <v>229</v>
      </c>
      <c r="D151" s="215"/>
      <c r="E151" s="174" t="s">
        <v>407</v>
      </c>
      <c r="F151" s="144" t="s">
        <v>98</v>
      </c>
      <c r="G151" s="145">
        <v>6</v>
      </c>
      <c r="H151" s="146"/>
      <c r="I151" s="146">
        <f t="shared" ref="I151" si="24">ROUND(G151*H151,2)</f>
        <v>0</v>
      </c>
      <c r="J151" s="147">
        <v>21</v>
      </c>
      <c r="K151" s="146">
        <f>I151+((I151/100)*J151)</f>
        <v>0</v>
      </c>
      <c r="L151" s="213"/>
      <c r="M151" s="193"/>
      <c r="N151" s="213"/>
      <c r="O151" s="213"/>
      <c r="P151" s="193"/>
      <c r="Q151" s="213"/>
      <c r="R151" s="213"/>
      <c r="S151" s="213"/>
      <c r="T151" s="193"/>
      <c r="U151" s="193"/>
      <c r="V151" s="213"/>
      <c r="W151" s="213"/>
      <c r="X151" s="213"/>
      <c r="Y151" s="213"/>
      <c r="Z151" s="213"/>
    </row>
    <row r="152" spans="1:26" s="136" customFormat="1" ht="25">
      <c r="A152" s="148">
        <v>126</v>
      </c>
      <c r="B152" s="144" t="s">
        <v>91</v>
      </c>
      <c r="C152" s="144" t="s">
        <v>229</v>
      </c>
      <c r="D152" s="252" t="s">
        <v>410</v>
      </c>
      <c r="E152" s="174" t="s">
        <v>408</v>
      </c>
      <c r="F152" s="144" t="s">
        <v>98</v>
      </c>
      <c r="G152" s="145">
        <v>6</v>
      </c>
      <c r="H152" s="146"/>
      <c r="I152" s="146">
        <f t="shared" ref="I152:I153" si="25">ROUND(G152*H152,2)</f>
        <v>0</v>
      </c>
      <c r="J152" s="147">
        <v>21</v>
      </c>
      <c r="K152" s="146">
        <f t="shared" ref="K152:K153" si="26">I152+((I152/100)*J152)</f>
        <v>0</v>
      </c>
      <c r="L152" s="213"/>
      <c r="M152" s="193"/>
      <c r="N152" s="213"/>
      <c r="O152" s="213"/>
      <c r="P152" s="193"/>
      <c r="Q152" s="213"/>
      <c r="R152" s="213"/>
      <c r="S152" s="213"/>
      <c r="T152" s="193"/>
      <c r="U152" s="193"/>
      <c r="V152" s="213"/>
      <c r="W152" s="213"/>
      <c r="X152" s="213"/>
      <c r="Y152" s="213"/>
      <c r="Z152" s="213"/>
    </row>
    <row r="153" spans="1:26" s="136" customFormat="1" ht="75">
      <c r="A153" s="148">
        <v>127</v>
      </c>
      <c r="B153" s="144" t="s">
        <v>132</v>
      </c>
      <c r="C153" s="144" t="s">
        <v>229</v>
      </c>
      <c r="D153" s="252" t="s">
        <v>411</v>
      </c>
      <c r="E153" s="174" t="s">
        <v>409</v>
      </c>
      <c r="F153" s="144" t="s">
        <v>98</v>
      </c>
      <c r="G153" s="145">
        <v>6</v>
      </c>
      <c r="H153" s="146"/>
      <c r="I153" s="146">
        <f t="shared" si="25"/>
        <v>0</v>
      </c>
      <c r="J153" s="147">
        <v>21</v>
      </c>
      <c r="K153" s="146">
        <f t="shared" si="26"/>
        <v>0</v>
      </c>
      <c r="L153" s="213"/>
      <c r="M153" s="193"/>
      <c r="N153" s="213"/>
      <c r="O153" s="213"/>
      <c r="P153" s="193"/>
      <c r="Q153" s="213"/>
      <c r="R153" s="213"/>
      <c r="S153" s="213"/>
      <c r="T153" s="193"/>
      <c r="U153" s="193"/>
      <c r="V153" s="213"/>
      <c r="W153" s="213"/>
      <c r="X153" s="213"/>
      <c r="Y153" s="213"/>
      <c r="Z153" s="213"/>
    </row>
    <row r="154" spans="1:26" s="140" customFormat="1" ht="13">
      <c r="A154" s="203"/>
      <c r="B154" s="150"/>
      <c r="C154" s="224"/>
      <c r="D154" s="229" t="s">
        <v>202</v>
      </c>
      <c r="E154" s="173" t="s">
        <v>396</v>
      </c>
      <c r="F154" s="224"/>
      <c r="G154" s="201"/>
      <c r="H154" s="201"/>
      <c r="I154" s="151">
        <f>I155+I163++I200++I225</f>
        <v>0</v>
      </c>
      <c r="J154" s="201"/>
      <c r="K154" s="146"/>
      <c r="L154" s="201"/>
      <c r="M154" s="191"/>
      <c r="N154" s="201"/>
      <c r="O154" s="201"/>
      <c r="P154" s="191"/>
      <c r="Q154" s="201"/>
      <c r="R154" s="201"/>
      <c r="S154" s="201"/>
      <c r="T154" s="191"/>
      <c r="U154" s="191"/>
      <c r="V154" s="201"/>
      <c r="W154" s="201"/>
      <c r="X154" s="201"/>
      <c r="Y154" s="201"/>
      <c r="Z154" s="201"/>
    </row>
    <row r="155" spans="1:26" s="136" customFormat="1" ht="13">
      <c r="A155" s="148"/>
      <c r="B155" s="142"/>
      <c r="C155" s="206"/>
      <c r="D155" s="230"/>
      <c r="E155" s="171" t="s">
        <v>387</v>
      </c>
      <c r="F155" s="206"/>
      <c r="G155" s="202"/>
      <c r="H155" s="202"/>
      <c r="I155" s="143">
        <f>SUM(I156:I162)</f>
        <v>0</v>
      </c>
      <c r="J155" s="147"/>
      <c r="K155" s="146"/>
      <c r="L155" s="213"/>
      <c r="M155" s="193"/>
      <c r="N155" s="213"/>
      <c r="O155" s="213"/>
      <c r="P155" s="193"/>
      <c r="Q155" s="213"/>
      <c r="R155" s="213"/>
      <c r="S155" s="213"/>
      <c r="T155" s="193"/>
      <c r="U155" s="193"/>
      <c r="V155" s="213"/>
      <c r="W155" s="213"/>
      <c r="X155" s="213"/>
      <c r="Y155" s="213"/>
      <c r="Z155" s="213"/>
    </row>
    <row r="156" spans="1:26" s="136" customFormat="1" ht="39.75" customHeight="1">
      <c r="A156" s="148">
        <v>128</v>
      </c>
      <c r="B156" s="144"/>
      <c r="C156" s="160" t="s">
        <v>229</v>
      </c>
      <c r="D156" s="200" t="s">
        <v>367</v>
      </c>
      <c r="E156" s="174" t="s">
        <v>420</v>
      </c>
      <c r="F156" s="144" t="s">
        <v>98</v>
      </c>
      <c r="G156" s="145">
        <v>1</v>
      </c>
      <c r="H156" s="146"/>
      <c r="I156" s="146">
        <f t="shared" ref="I156:I162" si="27">ROUND(G156*H156,2)</f>
        <v>0</v>
      </c>
      <c r="J156" s="147">
        <v>21</v>
      </c>
      <c r="K156" s="146">
        <f t="shared" ref="K156:K162" si="28">I156+((I156/100)*J156)</f>
        <v>0</v>
      </c>
      <c r="L156" s="213"/>
      <c r="M156" s="164"/>
      <c r="N156" s="214"/>
      <c r="O156" s="214"/>
      <c r="P156" s="164"/>
      <c r="Q156" s="213"/>
      <c r="R156" s="213"/>
      <c r="S156" s="213"/>
      <c r="T156" s="193"/>
      <c r="U156" s="193"/>
      <c r="V156" s="213"/>
      <c r="W156" s="213"/>
      <c r="X156" s="213"/>
      <c r="Y156" s="213"/>
      <c r="Z156" s="213"/>
    </row>
    <row r="157" spans="1:26" s="136" customFormat="1" ht="30" customHeight="1">
      <c r="A157" s="148">
        <v>129</v>
      </c>
      <c r="B157" s="144"/>
      <c r="C157" s="160" t="s">
        <v>229</v>
      </c>
      <c r="D157" s="200" t="s">
        <v>368</v>
      </c>
      <c r="E157" s="174" t="s">
        <v>369</v>
      </c>
      <c r="F157" s="144" t="s">
        <v>98</v>
      </c>
      <c r="G157" s="145">
        <v>1</v>
      </c>
      <c r="H157" s="146"/>
      <c r="I157" s="146">
        <f t="shared" si="27"/>
        <v>0</v>
      </c>
      <c r="J157" s="147">
        <v>21</v>
      </c>
      <c r="K157" s="146">
        <f t="shared" si="28"/>
        <v>0</v>
      </c>
      <c r="L157" s="213"/>
      <c r="M157" s="164"/>
      <c r="N157" s="214"/>
      <c r="O157" s="214"/>
      <c r="P157" s="164"/>
      <c r="Q157" s="213"/>
      <c r="R157" s="213"/>
      <c r="S157" s="213"/>
      <c r="T157" s="193"/>
      <c r="U157" s="193"/>
      <c r="V157" s="213"/>
      <c r="W157" s="213"/>
      <c r="X157" s="213"/>
      <c r="Y157" s="213"/>
      <c r="Z157" s="213"/>
    </row>
    <row r="158" spans="1:26" s="136" customFormat="1" ht="42" customHeight="1">
      <c r="A158" s="148">
        <v>130</v>
      </c>
      <c r="B158" s="144"/>
      <c r="C158" s="160" t="s">
        <v>229</v>
      </c>
      <c r="D158" s="200" t="s">
        <v>370</v>
      </c>
      <c r="E158" s="174" t="s">
        <v>371</v>
      </c>
      <c r="F158" s="144" t="s">
        <v>98</v>
      </c>
      <c r="G158" s="145">
        <v>1</v>
      </c>
      <c r="H158" s="146"/>
      <c r="I158" s="146">
        <f t="shared" si="27"/>
        <v>0</v>
      </c>
      <c r="J158" s="147">
        <v>21</v>
      </c>
      <c r="K158" s="146">
        <f t="shared" si="28"/>
        <v>0</v>
      </c>
      <c r="L158" s="213"/>
      <c r="M158" s="164"/>
      <c r="N158" s="214"/>
      <c r="O158" s="214"/>
      <c r="P158" s="164"/>
      <c r="Q158" s="213"/>
      <c r="R158" s="213"/>
      <c r="S158" s="213"/>
      <c r="T158" s="193"/>
      <c r="U158" s="193"/>
      <c r="V158" s="213"/>
      <c r="W158" s="213"/>
      <c r="X158" s="213"/>
      <c r="Y158" s="213"/>
      <c r="Z158" s="213"/>
    </row>
    <row r="159" spans="1:26" s="136" customFormat="1" ht="18" customHeight="1">
      <c r="A159" s="148">
        <v>131</v>
      </c>
      <c r="B159" s="144"/>
      <c r="C159" s="160" t="s">
        <v>229</v>
      </c>
      <c r="D159" s="200" t="s">
        <v>315</v>
      </c>
      <c r="E159" s="174" t="s">
        <v>372</v>
      </c>
      <c r="F159" s="144" t="s">
        <v>98</v>
      </c>
      <c r="G159" s="145">
        <v>1</v>
      </c>
      <c r="H159" s="146"/>
      <c r="I159" s="146">
        <f t="shared" si="27"/>
        <v>0</v>
      </c>
      <c r="J159" s="147">
        <v>21</v>
      </c>
      <c r="K159" s="146">
        <f t="shared" si="28"/>
        <v>0</v>
      </c>
      <c r="L159" s="213"/>
      <c r="M159" s="164"/>
      <c r="N159" s="214"/>
      <c r="O159" s="214"/>
      <c r="P159" s="164"/>
      <c r="Q159" s="213"/>
      <c r="R159" s="213"/>
      <c r="S159" s="213"/>
      <c r="T159" s="193"/>
      <c r="U159" s="193"/>
      <c r="V159" s="213"/>
      <c r="W159" s="213"/>
      <c r="X159" s="213"/>
      <c r="Y159" s="213"/>
      <c r="Z159" s="213"/>
    </row>
    <row r="160" spans="1:26" s="136" customFormat="1" ht="29.25" customHeight="1">
      <c r="A160" s="148">
        <v>132</v>
      </c>
      <c r="B160" s="144"/>
      <c r="C160" s="160" t="s">
        <v>229</v>
      </c>
      <c r="D160" s="200" t="s">
        <v>373</v>
      </c>
      <c r="E160" s="174" t="s">
        <v>374</v>
      </c>
      <c r="F160" s="144" t="s">
        <v>98</v>
      </c>
      <c r="G160" s="145">
        <v>1</v>
      </c>
      <c r="H160" s="146"/>
      <c r="I160" s="146">
        <f t="shared" si="27"/>
        <v>0</v>
      </c>
      <c r="J160" s="147">
        <v>21</v>
      </c>
      <c r="K160" s="146">
        <f t="shared" si="28"/>
        <v>0</v>
      </c>
      <c r="L160" s="213"/>
      <c r="M160" s="164"/>
      <c r="N160" s="214"/>
      <c r="O160" s="214"/>
      <c r="P160" s="164"/>
      <c r="Q160" s="213"/>
      <c r="R160" s="213"/>
      <c r="S160" s="213"/>
      <c r="T160" s="193"/>
      <c r="U160" s="193"/>
      <c r="V160" s="213"/>
      <c r="W160" s="213"/>
      <c r="X160" s="213"/>
      <c r="Y160" s="213"/>
      <c r="Z160" s="213"/>
    </row>
    <row r="161" spans="1:26" s="136" customFormat="1" ht="28.5" customHeight="1">
      <c r="A161" s="148">
        <v>133</v>
      </c>
      <c r="B161" s="142"/>
      <c r="C161" s="144" t="s">
        <v>229</v>
      </c>
      <c r="D161" s="215" t="s">
        <v>377</v>
      </c>
      <c r="E161" s="174" t="s">
        <v>404</v>
      </c>
      <c r="F161" s="144" t="s">
        <v>98</v>
      </c>
      <c r="G161" s="145">
        <v>1</v>
      </c>
      <c r="H161" s="146"/>
      <c r="I161" s="146">
        <f t="shared" si="27"/>
        <v>0</v>
      </c>
      <c r="J161" s="147">
        <v>21</v>
      </c>
      <c r="K161" s="146">
        <f t="shared" si="28"/>
        <v>0</v>
      </c>
      <c r="L161" s="213"/>
      <c r="M161" s="164"/>
      <c r="N161" s="214"/>
      <c r="O161" s="214"/>
      <c r="P161" s="190"/>
      <c r="Q161" s="213"/>
      <c r="R161" s="213"/>
      <c r="S161" s="213"/>
      <c r="T161" s="193"/>
      <c r="U161" s="193"/>
      <c r="V161" s="213"/>
      <c r="W161" s="213"/>
      <c r="X161" s="213"/>
      <c r="Y161" s="213"/>
      <c r="Z161" s="213"/>
    </row>
    <row r="162" spans="1:26" s="136" customFormat="1" ht="57" customHeight="1">
      <c r="A162" s="148">
        <v>134</v>
      </c>
      <c r="B162" s="142"/>
      <c r="C162" s="144" t="s">
        <v>229</v>
      </c>
      <c r="D162" s="215" t="s">
        <v>375</v>
      </c>
      <c r="E162" s="175" t="s">
        <v>376</v>
      </c>
      <c r="F162" s="144" t="s">
        <v>98</v>
      </c>
      <c r="G162" s="145">
        <v>1</v>
      </c>
      <c r="H162" s="146"/>
      <c r="I162" s="146">
        <f t="shared" si="27"/>
        <v>0</v>
      </c>
      <c r="J162" s="147">
        <v>21</v>
      </c>
      <c r="K162" s="146">
        <f t="shared" si="28"/>
        <v>0</v>
      </c>
      <c r="L162" s="213"/>
      <c r="M162" s="164"/>
      <c r="N162" s="214"/>
      <c r="O162" s="214"/>
      <c r="P162" s="164"/>
      <c r="Q162" s="213"/>
      <c r="R162" s="213"/>
      <c r="S162" s="213"/>
      <c r="T162" s="193"/>
      <c r="U162" s="193"/>
      <c r="V162" s="213"/>
      <c r="W162" s="213"/>
      <c r="X162" s="213"/>
      <c r="Y162" s="213"/>
      <c r="Z162" s="213"/>
    </row>
    <row r="163" spans="1:26" s="136" customFormat="1" ht="13">
      <c r="A163" s="148"/>
      <c r="B163" s="144"/>
      <c r="C163" s="142"/>
      <c r="D163" s="192"/>
      <c r="E163" s="171" t="s">
        <v>388</v>
      </c>
      <c r="F163" s="234"/>
      <c r="G163" s="202"/>
      <c r="H163" s="202"/>
      <c r="I163" s="143">
        <f>SUM(I164:I199)</f>
        <v>0</v>
      </c>
      <c r="J163" s="147"/>
      <c r="K163" s="146"/>
      <c r="L163" s="213"/>
      <c r="M163" s="193"/>
      <c r="N163" s="213"/>
      <c r="O163" s="213"/>
      <c r="P163" s="193"/>
      <c r="Q163" s="213"/>
      <c r="R163" s="213"/>
      <c r="S163" s="213"/>
      <c r="T163" s="193"/>
      <c r="U163" s="193"/>
      <c r="V163" s="213"/>
      <c r="W163" s="213"/>
      <c r="X163" s="213"/>
      <c r="Y163" s="213"/>
      <c r="Z163" s="213"/>
    </row>
    <row r="164" spans="1:26" s="136" customFormat="1" ht="213.75" customHeight="1">
      <c r="A164" s="148">
        <v>135</v>
      </c>
      <c r="B164" s="144"/>
      <c r="C164" s="144" t="s">
        <v>229</v>
      </c>
      <c r="D164" s="261" t="s">
        <v>399</v>
      </c>
      <c r="E164" s="174" t="s">
        <v>513</v>
      </c>
      <c r="F164" s="144" t="s">
        <v>98</v>
      </c>
      <c r="G164" s="145">
        <v>6</v>
      </c>
      <c r="H164" s="146"/>
      <c r="I164" s="146">
        <f t="shared" ref="I164:I166" si="29">ROUND(G164*H164,2)</f>
        <v>0</v>
      </c>
      <c r="J164" s="147">
        <v>21</v>
      </c>
      <c r="K164" s="146">
        <f t="shared" ref="K164:K199" si="30">I164+((I164/100)*J164)</f>
        <v>0</v>
      </c>
      <c r="L164" s="213"/>
      <c r="M164" s="164"/>
      <c r="N164" s="213"/>
      <c r="O164" s="213"/>
      <c r="P164" s="164"/>
      <c r="Q164" s="213"/>
      <c r="R164" s="213"/>
      <c r="S164" s="213"/>
      <c r="T164" s="193"/>
      <c r="U164" s="193"/>
      <c r="V164" s="213"/>
      <c r="W164" s="213"/>
      <c r="X164" s="213"/>
      <c r="Y164" s="213"/>
      <c r="Z164" s="213"/>
    </row>
    <row r="165" spans="1:26" s="136" customFormat="1" ht="28.5" customHeight="1">
      <c r="A165" s="148">
        <v>136</v>
      </c>
      <c r="B165" s="144"/>
      <c r="C165" s="144" t="s">
        <v>229</v>
      </c>
      <c r="D165" s="215" t="s">
        <v>400</v>
      </c>
      <c r="E165" s="174" t="s">
        <v>401</v>
      </c>
      <c r="F165" s="144" t="s">
        <v>98</v>
      </c>
      <c r="G165" s="145">
        <f>G164</f>
        <v>6</v>
      </c>
      <c r="H165" s="146"/>
      <c r="I165" s="146">
        <f t="shared" si="29"/>
        <v>0</v>
      </c>
      <c r="J165" s="147">
        <v>21</v>
      </c>
      <c r="K165" s="146">
        <f t="shared" si="30"/>
        <v>0</v>
      </c>
      <c r="L165" s="213"/>
      <c r="M165" s="164"/>
      <c r="N165" s="213"/>
      <c r="O165" s="213"/>
      <c r="P165" s="164"/>
      <c r="Q165" s="213"/>
      <c r="R165" s="213"/>
      <c r="S165" s="213"/>
      <c r="T165" s="193"/>
      <c r="U165" s="193"/>
      <c r="V165" s="213"/>
      <c r="W165" s="213"/>
      <c r="X165" s="213"/>
      <c r="Y165" s="213"/>
      <c r="Z165" s="213"/>
    </row>
    <row r="166" spans="1:26" s="136" customFormat="1" ht="62.25" customHeight="1">
      <c r="A166" s="148">
        <v>137</v>
      </c>
      <c r="B166" s="144"/>
      <c r="C166" s="144" t="s">
        <v>229</v>
      </c>
      <c r="D166" s="261" t="s">
        <v>402</v>
      </c>
      <c r="E166" s="174" t="s">
        <v>515</v>
      </c>
      <c r="F166" s="144" t="s">
        <v>98</v>
      </c>
      <c r="G166" s="145">
        <v>1</v>
      </c>
      <c r="H166" s="146"/>
      <c r="I166" s="146">
        <f t="shared" si="29"/>
        <v>0</v>
      </c>
      <c r="J166" s="147">
        <v>21</v>
      </c>
      <c r="K166" s="146">
        <f t="shared" si="30"/>
        <v>0</v>
      </c>
      <c r="L166" s="213"/>
      <c r="M166" s="164"/>
      <c r="N166" s="213"/>
      <c r="O166" s="213"/>
      <c r="P166" s="164"/>
      <c r="Q166" s="213"/>
      <c r="R166" s="213"/>
      <c r="S166" s="213"/>
      <c r="T166" s="193"/>
      <c r="U166" s="193"/>
      <c r="V166" s="213"/>
      <c r="W166" s="213"/>
      <c r="X166" s="213"/>
      <c r="Y166" s="213"/>
      <c r="Z166" s="213"/>
    </row>
    <row r="167" spans="1:26" s="136" customFormat="1" ht="93.75" customHeight="1">
      <c r="A167" s="148">
        <v>138</v>
      </c>
      <c r="B167" s="144"/>
      <c r="C167" s="144" t="s">
        <v>229</v>
      </c>
      <c r="D167" s="261" t="s">
        <v>191</v>
      </c>
      <c r="E167" s="174" t="s">
        <v>514</v>
      </c>
      <c r="F167" s="144" t="s">
        <v>98</v>
      </c>
      <c r="G167" s="145">
        <v>1</v>
      </c>
      <c r="H167" s="146"/>
      <c r="I167" s="154">
        <f t="shared" ref="I167:I199" si="31">ROUND(G167*H167,2)</f>
        <v>0</v>
      </c>
      <c r="J167" s="147">
        <v>21</v>
      </c>
      <c r="K167" s="146">
        <f t="shared" si="30"/>
        <v>0</v>
      </c>
      <c r="L167" s="239"/>
      <c r="M167" s="196"/>
      <c r="N167" s="239"/>
      <c r="O167" s="239"/>
      <c r="P167" s="196"/>
      <c r="Q167" s="213"/>
      <c r="R167" s="213"/>
      <c r="S167" s="213"/>
      <c r="T167" s="193"/>
      <c r="U167" s="193"/>
      <c r="V167" s="213"/>
      <c r="W167" s="213"/>
      <c r="X167" s="213"/>
      <c r="Y167" s="213"/>
      <c r="Z167" s="213"/>
    </row>
    <row r="168" spans="1:26" s="136" customFormat="1" ht="54.75" customHeight="1">
      <c r="A168" s="148">
        <v>139</v>
      </c>
      <c r="B168" s="144"/>
      <c r="C168" s="144" t="s">
        <v>229</v>
      </c>
      <c r="D168" s="215" t="s">
        <v>192</v>
      </c>
      <c r="E168" s="174" t="s">
        <v>362</v>
      </c>
      <c r="F168" s="144" t="s">
        <v>98</v>
      </c>
      <c r="G168" s="145">
        <v>1</v>
      </c>
      <c r="H168" s="146"/>
      <c r="I168" s="154">
        <f t="shared" si="31"/>
        <v>0</v>
      </c>
      <c r="J168" s="147">
        <v>21</v>
      </c>
      <c r="K168" s="146">
        <f t="shared" si="30"/>
        <v>0</v>
      </c>
      <c r="L168" s="213"/>
      <c r="M168" s="164"/>
      <c r="N168" s="214"/>
      <c r="O168" s="214"/>
      <c r="P168" s="164"/>
      <c r="Q168" s="213"/>
      <c r="R168" s="213"/>
      <c r="S168" s="213"/>
      <c r="T168" s="197"/>
      <c r="U168" s="197"/>
      <c r="V168" s="238"/>
      <c r="W168" s="238"/>
      <c r="X168" s="238"/>
      <c r="Y168" s="213"/>
      <c r="Z168" s="213"/>
    </row>
    <row r="169" spans="1:26" s="136" customFormat="1" ht="25">
      <c r="A169" s="148">
        <v>140</v>
      </c>
      <c r="B169" s="144"/>
      <c r="C169" s="144" t="s">
        <v>229</v>
      </c>
      <c r="D169" s="190" t="s">
        <v>313</v>
      </c>
      <c r="E169" s="175" t="s">
        <v>331</v>
      </c>
      <c r="F169" s="144" t="s">
        <v>98</v>
      </c>
      <c r="G169" s="145">
        <v>1</v>
      </c>
      <c r="H169" s="158"/>
      <c r="I169" s="154">
        <f t="shared" si="31"/>
        <v>0</v>
      </c>
      <c r="J169" s="147">
        <v>21</v>
      </c>
      <c r="K169" s="146">
        <f t="shared" si="30"/>
        <v>0</v>
      </c>
      <c r="L169" s="213"/>
      <c r="M169" s="164"/>
      <c r="N169" s="213"/>
      <c r="O169" s="213"/>
      <c r="P169" s="193"/>
      <c r="Q169" s="213"/>
      <c r="R169" s="213"/>
      <c r="S169" s="213"/>
      <c r="T169" s="197"/>
      <c r="U169" s="197"/>
      <c r="V169" s="238"/>
      <c r="W169" s="238"/>
      <c r="X169" s="238"/>
      <c r="Y169" s="213"/>
      <c r="Z169" s="213"/>
    </row>
    <row r="170" spans="1:26" s="136" customFormat="1" ht="25">
      <c r="A170" s="148">
        <v>141</v>
      </c>
      <c r="B170" s="144"/>
      <c r="C170" s="144" t="s">
        <v>229</v>
      </c>
      <c r="D170" s="164" t="s">
        <v>314</v>
      </c>
      <c r="E170" s="174" t="s">
        <v>332</v>
      </c>
      <c r="F170" s="144" t="s">
        <v>98</v>
      </c>
      <c r="G170" s="145">
        <v>1</v>
      </c>
      <c r="H170" s="158"/>
      <c r="I170" s="146">
        <f t="shared" si="31"/>
        <v>0</v>
      </c>
      <c r="J170" s="147">
        <v>21</v>
      </c>
      <c r="K170" s="146">
        <f t="shared" si="30"/>
        <v>0</v>
      </c>
      <c r="L170" s="213"/>
      <c r="M170" s="164"/>
      <c r="N170" s="213"/>
      <c r="O170" s="213"/>
      <c r="P170" s="193"/>
      <c r="Q170" s="213"/>
      <c r="R170" s="213"/>
      <c r="S170" s="213"/>
      <c r="T170" s="197"/>
      <c r="U170" s="197"/>
      <c r="V170" s="238"/>
      <c r="W170" s="238"/>
      <c r="X170" s="238"/>
      <c r="Y170" s="213"/>
      <c r="Z170" s="213"/>
    </row>
    <row r="171" spans="1:26" s="136" customFormat="1" ht="69.75" customHeight="1">
      <c r="A171" s="148">
        <v>142</v>
      </c>
      <c r="B171" s="144"/>
      <c r="C171" s="144" t="s">
        <v>229</v>
      </c>
      <c r="D171" s="164" t="s">
        <v>426</v>
      </c>
      <c r="E171" s="174" t="s">
        <v>427</v>
      </c>
      <c r="F171" s="144" t="s">
        <v>98</v>
      </c>
      <c r="G171" s="145">
        <v>6</v>
      </c>
      <c r="H171" s="158"/>
      <c r="I171" s="146">
        <f t="shared" ref="I171:I195" si="32">ROUND(G171*H171,2)</f>
        <v>0</v>
      </c>
      <c r="J171" s="147">
        <v>21</v>
      </c>
      <c r="K171" s="146">
        <f t="shared" ref="K171:K195" si="33">I171+((I171/100)*J171)</f>
        <v>0</v>
      </c>
      <c r="L171" s="213"/>
      <c r="M171" s="164"/>
      <c r="N171" s="213"/>
      <c r="O171" s="213"/>
      <c r="P171" s="193"/>
      <c r="Q171" s="213"/>
      <c r="R171" s="213"/>
      <c r="S171" s="213"/>
      <c r="T171" s="197"/>
      <c r="U171" s="197"/>
      <c r="V171" s="238"/>
      <c r="W171" s="238"/>
      <c r="X171" s="238"/>
      <c r="Y171" s="213"/>
      <c r="Z171" s="213"/>
    </row>
    <row r="172" spans="1:26" s="136" customFormat="1" ht="70.5" customHeight="1">
      <c r="A172" s="148">
        <v>143</v>
      </c>
      <c r="B172" s="144"/>
      <c r="C172" s="144" t="s">
        <v>229</v>
      </c>
      <c r="D172" s="164" t="s">
        <v>428</v>
      </c>
      <c r="E172" s="174" t="s">
        <v>429</v>
      </c>
      <c r="F172" s="144" t="s">
        <v>98</v>
      </c>
      <c r="G172" s="145">
        <v>12</v>
      </c>
      <c r="H172" s="158"/>
      <c r="I172" s="146">
        <f t="shared" si="32"/>
        <v>0</v>
      </c>
      <c r="J172" s="147">
        <v>21</v>
      </c>
      <c r="K172" s="146">
        <f t="shared" si="33"/>
        <v>0</v>
      </c>
      <c r="L172" s="213"/>
      <c r="M172" s="164"/>
      <c r="N172" s="213"/>
      <c r="O172" s="213"/>
      <c r="P172" s="193"/>
      <c r="Q172" s="213"/>
      <c r="R172" s="213"/>
      <c r="S172" s="213"/>
      <c r="T172" s="197"/>
      <c r="U172" s="197"/>
      <c r="V172" s="238"/>
      <c r="W172" s="238"/>
      <c r="X172" s="238"/>
      <c r="Y172" s="213"/>
      <c r="Z172" s="213"/>
    </row>
    <row r="173" spans="1:26" s="136" customFormat="1" ht="52.5" customHeight="1">
      <c r="A173" s="148">
        <v>144</v>
      </c>
      <c r="B173" s="144"/>
      <c r="C173" s="144" t="s">
        <v>229</v>
      </c>
      <c r="D173" s="164" t="s">
        <v>430</v>
      </c>
      <c r="E173" s="174" t="s">
        <v>431</v>
      </c>
      <c r="F173" s="144" t="s">
        <v>98</v>
      </c>
      <c r="G173" s="145">
        <v>2</v>
      </c>
      <c r="H173" s="158"/>
      <c r="I173" s="146">
        <f t="shared" si="32"/>
        <v>0</v>
      </c>
      <c r="J173" s="147">
        <v>21</v>
      </c>
      <c r="K173" s="146">
        <f t="shared" si="33"/>
        <v>0</v>
      </c>
      <c r="L173" s="213"/>
      <c r="M173" s="164"/>
      <c r="N173" s="213"/>
      <c r="O173" s="213"/>
      <c r="P173" s="193"/>
      <c r="Q173" s="213"/>
      <c r="R173" s="213"/>
      <c r="S173" s="213"/>
      <c r="T173" s="197"/>
      <c r="U173" s="197"/>
      <c r="V173" s="238"/>
      <c r="W173" s="238"/>
      <c r="X173" s="238"/>
      <c r="Y173" s="213"/>
      <c r="Z173" s="213"/>
    </row>
    <row r="174" spans="1:26" s="136" customFormat="1" ht="32.25" customHeight="1">
      <c r="A174" s="148">
        <v>145</v>
      </c>
      <c r="B174" s="144"/>
      <c r="C174" s="144" t="s">
        <v>229</v>
      </c>
      <c r="D174" s="164" t="s">
        <v>433</v>
      </c>
      <c r="E174" s="174" t="s">
        <v>432</v>
      </c>
      <c r="F174" s="144" t="s">
        <v>98</v>
      </c>
      <c r="G174" s="145">
        <v>1</v>
      </c>
      <c r="H174" s="158"/>
      <c r="I174" s="146">
        <f t="shared" si="32"/>
        <v>0</v>
      </c>
      <c r="J174" s="147">
        <v>21</v>
      </c>
      <c r="K174" s="146">
        <f t="shared" si="33"/>
        <v>0</v>
      </c>
      <c r="L174" s="213"/>
      <c r="M174" s="164"/>
      <c r="N174" s="213"/>
      <c r="O174" s="213"/>
      <c r="P174" s="193"/>
      <c r="Q174" s="213"/>
      <c r="R174" s="213"/>
      <c r="S174" s="213"/>
      <c r="T174" s="197"/>
      <c r="U174" s="197"/>
      <c r="V174" s="238"/>
      <c r="W174" s="238"/>
      <c r="X174" s="238"/>
      <c r="Y174" s="213"/>
      <c r="Z174" s="213"/>
    </row>
    <row r="175" spans="1:26" s="136" customFormat="1" ht="41.25" customHeight="1">
      <c r="A175" s="148">
        <v>146</v>
      </c>
      <c r="B175" s="144"/>
      <c r="C175" s="144" t="s">
        <v>229</v>
      </c>
      <c r="D175" s="252" t="s">
        <v>434</v>
      </c>
      <c r="E175" s="174" t="s">
        <v>435</v>
      </c>
      <c r="F175" s="144" t="s">
        <v>98</v>
      </c>
      <c r="G175" s="145">
        <v>1</v>
      </c>
      <c r="H175" s="158"/>
      <c r="I175" s="146">
        <f t="shared" si="32"/>
        <v>0</v>
      </c>
      <c r="J175" s="147">
        <v>21</v>
      </c>
      <c r="K175" s="146">
        <f t="shared" si="33"/>
        <v>0</v>
      </c>
      <c r="L175" s="213"/>
      <c r="M175" s="164"/>
      <c r="N175" s="213"/>
      <c r="O175" s="213"/>
      <c r="P175" s="193"/>
      <c r="Q175" s="213"/>
      <c r="R175" s="213"/>
      <c r="S175" s="213"/>
      <c r="T175" s="197"/>
      <c r="U175" s="197"/>
      <c r="V175" s="238"/>
      <c r="W175" s="238"/>
      <c r="X175" s="238"/>
      <c r="Y175" s="213"/>
      <c r="Z175" s="213"/>
    </row>
    <row r="176" spans="1:26" s="136" customFormat="1" ht="141.75" customHeight="1">
      <c r="A176" s="148">
        <v>147</v>
      </c>
      <c r="B176" s="144"/>
      <c r="C176" s="144" t="s">
        <v>229</v>
      </c>
      <c r="D176" s="164" t="s">
        <v>436</v>
      </c>
      <c r="E176" s="174" t="s">
        <v>440</v>
      </c>
      <c r="F176" s="144" t="s">
        <v>98</v>
      </c>
      <c r="G176" s="145">
        <v>1</v>
      </c>
      <c r="H176" s="158"/>
      <c r="I176" s="146">
        <f t="shared" si="32"/>
        <v>0</v>
      </c>
      <c r="J176" s="147">
        <v>21</v>
      </c>
      <c r="K176" s="146">
        <f t="shared" si="33"/>
        <v>0</v>
      </c>
      <c r="L176" s="213"/>
      <c r="M176" s="164"/>
      <c r="N176" s="213"/>
      <c r="O176" s="213"/>
      <c r="P176" s="193"/>
      <c r="Q176" s="213"/>
      <c r="R176" s="213"/>
      <c r="S176" s="213"/>
      <c r="T176" s="197"/>
      <c r="U176" s="197"/>
      <c r="V176" s="238"/>
      <c r="W176" s="238"/>
      <c r="X176" s="238"/>
      <c r="Y176" s="213"/>
      <c r="Z176" s="213"/>
    </row>
    <row r="177" spans="1:26" s="136" customFormat="1" ht="81" customHeight="1">
      <c r="A177" s="148">
        <v>148</v>
      </c>
      <c r="B177" s="144"/>
      <c r="C177" s="144" t="s">
        <v>229</v>
      </c>
      <c r="D177" s="164" t="s">
        <v>437</v>
      </c>
      <c r="E177" s="174" t="s">
        <v>441</v>
      </c>
      <c r="F177" s="144" t="s">
        <v>98</v>
      </c>
      <c r="G177" s="145">
        <v>1</v>
      </c>
      <c r="H177" s="158"/>
      <c r="I177" s="146">
        <f t="shared" ref="I177:I182" si="34">ROUND(G177*H177,2)</f>
        <v>0</v>
      </c>
      <c r="J177" s="147">
        <v>21</v>
      </c>
      <c r="K177" s="146">
        <f t="shared" ref="K177:K182" si="35">I177+((I177/100)*J177)</f>
        <v>0</v>
      </c>
      <c r="L177" s="213"/>
      <c r="M177" s="164"/>
      <c r="N177" s="213"/>
      <c r="O177" s="213"/>
      <c r="P177" s="193"/>
      <c r="Q177" s="213"/>
      <c r="R177" s="213"/>
      <c r="S177" s="213"/>
      <c r="T177" s="197"/>
      <c r="U177" s="197"/>
      <c r="V177" s="238"/>
      <c r="W177" s="238"/>
      <c r="X177" s="238"/>
      <c r="Y177" s="213"/>
      <c r="Z177" s="213"/>
    </row>
    <row r="178" spans="1:26" s="136" customFormat="1" ht="54" customHeight="1">
      <c r="A178" s="148">
        <v>149</v>
      </c>
      <c r="B178" s="144"/>
      <c r="C178" s="144" t="s">
        <v>229</v>
      </c>
      <c r="D178" s="164" t="s">
        <v>443</v>
      </c>
      <c r="E178" s="174" t="s">
        <v>444</v>
      </c>
      <c r="F178" s="144" t="s">
        <v>98</v>
      </c>
      <c r="G178" s="145">
        <v>1</v>
      </c>
      <c r="H178" s="158"/>
      <c r="I178" s="146">
        <f t="shared" si="34"/>
        <v>0</v>
      </c>
      <c r="J178" s="147">
        <v>21</v>
      </c>
      <c r="K178" s="146">
        <f t="shared" si="35"/>
        <v>0</v>
      </c>
      <c r="L178" s="213"/>
      <c r="M178" s="164"/>
      <c r="N178" s="213"/>
      <c r="O178" s="213"/>
      <c r="P178" s="193"/>
      <c r="Q178" s="213"/>
      <c r="R178" s="213"/>
      <c r="S178" s="213"/>
      <c r="T178" s="197"/>
      <c r="U178" s="197"/>
      <c r="V178" s="238"/>
      <c r="W178" s="238"/>
      <c r="X178" s="238"/>
      <c r="Y178" s="213"/>
      <c r="Z178" s="213"/>
    </row>
    <row r="179" spans="1:26" s="136" customFormat="1" ht="41.25" customHeight="1">
      <c r="A179" s="148">
        <v>150</v>
      </c>
      <c r="B179" s="144"/>
      <c r="C179" s="144" t="s">
        <v>229</v>
      </c>
      <c r="D179" s="164" t="s">
        <v>438</v>
      </c>
      <c r="E179" s="174" t="s">
        <v>442</v>
      </c>
      <c r="F179" s="144" t="s">
        <v>98</v>
      </c>
      <c r="G179" s="145">
        <v>1</v>
      </c>
      <c r="H179" s="158"/>
      <c r="I179" s="146">
        <f t="shared" si="34"/>
        <v>0</v>
      </c>
      <c r="J179" s="147">
        <v>21</v>
      </c>
      <c r="K179" s="146">
        <f t="shared" si="35"/>
        <v>0</v>
      </c>
      <c r="L179" s="213"/>
      <c r="M179" s="164"/>
      <c r="N179" s="213"/>
      <c r="O179" s="213"/>
      <c r="P179" s="193"/>
      <c r="Q179" s="213"/>
      <c r="R179" s="213"/>
      <c r="S179" s="213"/>
      <c r="T179" s="197"/>
      <c r="U179" s="197"/>
      <c r="V179" s="238"/>
      <c r="W179" s="238"/>
      <c r="X179" s="238"/>
      <c r="Y179" s="213"/>
      <c r="Z179" s="213"/>
    </row>
    <row r="180" spans="1:26" s="136" customFormat="1" ht="30.75" customHeight="1">
      <c r="A180" s="148">
        <v>151</v>
      </c>
      <c r="B180" s="144"/>
      <c r="C180" s="144" t="s">
        <v>229</v>
      </c>
      <c r="D180" s="164" t="s">
        <v>446</v>
      </c>
      <c r="E180" s="174" t="s">
        <v>445</v>
      </c>
      <c r="F180" s="144" t="s">
        <v>98</v>
      </c>
      <c r="G180" s="145">
        <v>1</v>
      </c>
      <c r="H180" s="158"/>
      <c r="I180" s="146">
        <f t="shared" si="34"/>
        <v>0</v>
      </c>
      <c r="J180" s="147">
        <v>21</v>
      </c>
      <c r="K180" s="146">
        <f t="shared" si="35"/>
        <v>0</v>
      </c>
      <c r="L180" s="213"/>
      <c r="M180" s="164"/>
      <c r="N180" s="213"/>
      <c r="O180" s="213"/>
      <c r="P180" s="193"/>
      <c r="Q180" s="213"/>
      <c r="R180" s="213"/>
      <c r="S180" s="213"/>
      <c r="T180" s="197"/>
      <c r="U180" s="197"/>
      <c r="V180" s="238"/>
      <c r="W180" s="238"/>
      <c r="X180" s="238"/>
      <c r="Y180" s="213"/>
      <c r="Z180" s="213"/>
    </row>
    <row r="181" spans="1:26" s="136" customFormat="1" ht="25" customHeight="1">
      <c r="A181" s="148">
        <v>152</v>
      </c>
      <c r="B181" s="144"/>
      <c r="C181" s="144" t="s">
        <v>229</v>
      </c>
      <c r="D181" s="164" t="s">
        <v>439</v>
      </c>
      <c r="E181" s="174" t="s">
        <v>447</v>
      </c>
      <c r="F181" s="144" t="s">
        <v>98</v>
      </c>
      <c r="G181" s="145">
        <v>1</v>
      </c>
      <c r="H181" s="158"/>
      <c r="I181" s="146">
        <f t="shared" si="34"/>
        <v>0</v>
      </c>
      <c r="J181" s="147">
        <v>21</v>
      </c>
      <c r="K181" s="146">
        <f t="shared" si="35"/>
        <v>0</v>
      </c>
      <c r="L181" s="213"/>
      <c r="M181" s="164"/>
      <c r="N181" s="213"/>
      <c r="O181" s="213"/>
      <c r="P181" s="193"/>
      <c r="Q181" s="213"/>
      <c r="R181" s="213"/>
      <c r="S181" s="213"/>
      <c r="T181" s="197"/>
      <c r="U181" s="197"/>
      <c r="V181" s="238"/>
      <c r="W181" s="238"/>
      <c r="X181" s="238"/>
      <c r="Y181" s="213"/>
      <c r="Z181" s="213"/>
    </row>
    <row r="182" spans="1:26" s="136" customFormat="1" ht="30" customHeight="1">
      <c r="A182" s="148">
        <v>153</v>
      </c>
      <c r="B182" s="144"/>
      <c r="C182" s="144" t="s">
        <v>229</v>
      </c>
      <c r="D182" s="164" t="s">
        <v>448</v>
      </c>
      <c r="E182" s="174" t="s">
        <v>452</v>
      </c>
      <c r="F182" s="144" t="s">
        <v>98</v>
      </c>
      <c r="G182" s="145">
        <v>1</v>
      </c>
      <c r="H182" s="158"/>
      <c r="I182" s="146">
        <f t="shared" si="34"/>
        <v>0</v>
      </c>
      <c r="J182" s="147">
        <v>21</v>
      </c>
      <c r="K182" s="146">
        <f t="shared" si="35"/>
        <v>0</v>
      </c>
      <c r="L182" s="213"/>
      <c r="M182" s="164"/>
      <c r="N182" s="213"/>
      <c r="O182" s="213"/>
      <c r="P182" s="193"/>
      <c r="Q182" s="213"/>
      <c r="R182" s="213"/>
      <c r="S182" s="213"/>
      <c r="T182" s="197"/>
      <c r="U182" s="197"/>
      <c r="V182" s="238"/>
      <c r="W182" s="238"/>
      <c r="X182" s="238"/>
      <c r="Y182" s="213"/>
      <c r="Z182" s="213"/>
    </row>
    <row r="183" spans="1:26" s="136" customFormat="1" ht="27.75" customHeight="1">
      <c r="A183" s="148">
        <v>154</v>
      </c>
      <c r="B183" s="144"/>
      <c r="C183" s="144" t="s">
        <v>229</v>
      </c>
      <c r="D183" s="164" t="s">
        <v>449</v>
      </c>
      <c r="E183" s="174" t="s">
        <v>453</v>
      </c>
      <c r="F183" s="144" t="s">
        <v>98</v>
      </c>
      <c r="G183" s="145">
        <v>1</v>
      </c>
      <c r="H183" s="158"/>
      <c r="I183" s="146">
        <f t="shared" ref="I183:I194" si="36">ROUND(G183*H183,2)</f>
        <v>0</v>
      </c>
      <c r="J183" s="147">
        <v>21</v>
      </c>
      <c r="K183" s="146">
        <f t="shared" ref="K183:K194" si="37">I183+((I183/100)*J183)</f>
        <v>0</v>
      </c>
      <c r="L183" s="213"/>
      <c r="M183" s="164"/>
      <c r="N183" s="213"/>
      <c r="O183" s="213"/>
      <c r="P183" s="193"/>
      <c r="Q183" s="213"/>
      <c r="R183" s="213"/>
      <c r="S183" s="213"/>
      <c r="T183" s="197"/>
      <c r="U183" s="197"/>
      <c r="V183" s="238"/>
      <c r="W183" s="238"/>
      <c r="X183" s="238"/>
      <c r="Y183" s="213"/>
      <c r="Z183" s="213"/>
    </row>
    <row r="184" spans="1:26" s="136" customFormat="1" ht="33" customHeight="1">
      <c r="A184" s="148">
        <v>155</v>
      </c>
      <c r="B184" s="144"/>
      <c r="C184" s="144" t="s">
        <v>229</v>
      </c>
      <c r="D184" s="164" t="s">
        <v>450</v>
      </c>
      <c r="E184" s="174" t="s">
        <v>454</v>
      </c>
      <c r="F184" s="144" t="s">
        <v>98</v>
      </c>
      <c r="G184" s="145">
        <v>1</v>
      </c>
      <c r="H184" s="158"/>
      <c r="I184" s="146">
        <f t="shared" si="36"/>
        <v>0</v>
      </c>
      <c r="J184" s="147">
        <v>21</v>
      </c>
      <c r="K184" s="146">
        <f t="shared" si="37"/>
        <v>0</v>
      </c>
      <c r="L184" s="213"/>
      <c r="M184" s="164"/>
      <c r="N184" s="213"/>
      <c r="O184" s="213"/>
      <c r="P184" s="193"/>
      <c r="Q184" s="213"/>
      <c r="R184" s="213"/>
      <c r="S184" s="213"/>
      <c r="T184" s="197"/>
      <c r="U184" s="197"/>
      <c r="V184" s="238"/>
      <c r="W184" s="238"/>
      <c r="X184" s="238"/>
      <c r="Y184" s="213"/>
      <c r="Z184" s="213"/>
    </row>
    <row r="185" spans="1:26" s="136" customFormat="1" ht="30.75" customHeight="1">
      <c r="A185" s="148">
        <v>156</v>
      </c>
      <c r="B185" s="144"/>
      <c r="C185" s="144" t="s">
        <v>229</v>
      </c>
      <c r="D185" s="164" t="s">
        <v>451</v>
      </c>
      <c r="E185" s="174" t="s">
        <v>455</v>
      </c>
      <c r="F185" s="144" t="s">
        <v>98</v>
      </c>
      <c r="G185" s="145">
        <v>1</v>
      </c>
      <c r="H185" s="158"/>
      <c r="I185" s="146">
        <f t="shared" si="36"/>
        <v>0</v>
      </c>
      <c r="J185" s="147">
        <v>21</v>
      </c>
      <c r="K185" s="146">
        <f t="shared" si="37"/>
        <v>0</v>
      </c>
      <c r="L185" s="213"/>
      <c r="M185" s="164"/>
      <c r="N185" s="213"/>
      <c r="O185" s="213"/>
      <c r="P185" s="193"/>
      <c r="Q185" s="213"/>
      <c r="R185" s="213"/>
      <c r="S185" s="213"/>
      <c r="T185" s="197"/>
      <c r="U185" s="197"/>
      <c r="V185" s="238"/>
      <c r="W185" s="238"/>
      <c r="X185" s="238"/>
      <c r="Y185" s="213"/>
      <c r="Z185" s="213"/>
    </row>
    <row r="186" spans="1:26" s="136" customFormat="1" ht="42" customHeight="1">
      <c r="A186" s="148">
        <v>157</v>
      </c>
      <c r="B186" s="144"/>
      <c r="C186" s="144" t="s">
        <v>229</v>
      </c>
      <c r="D186" s="164" t="s">
        <v>456</v>
      </c>
      <c r="E186" s="174" t="s">
        <v>464</v>
      </c>
      <c r="F186" s="144" t="s">
        <v>98</v>
      </c>
      <c r="G186" s="145">
        <v>1</v>
      </c>
      <c r="H186" s="158"/>
      <c r="I186" s="146">
        <f t="shared" si="36"/>
        <v>0</v>
      </c>
      <c r="J186" s="147">
        <v>21</v>
      </c>
      <c r="K186" s="146">
        <f t="shared" si="37"/>
        <v>0</v>
      </c>
      <c r="L186" s="213"/>
      <c r="M186" s="164"/>
      <c r="N186" s="213"/>
      <c r="O186" s="213"/>
      <c r="P186" s="193"/>
      <c r="Q186" s="213"/>
      <c r="R186" s="213"/>
      <c r="S186" s="213"/>
      <c r="T186" s="197"/>
      <c r="U186" s="197"/>
      <c r="V186" s="238"/>
      <c r="W186" s="238"/>
      <c r="X186" s="238"/>
      <c r="Y186" s="213"/>
      <c r="Z186" s="213"/>
    </row>
    <row r="187" spans="1:26" s="136" customFormat="1" ht="39" customHeight="1">
      <c r="A187" s="148">
        <v>158</v>
      </c>
      <c r="B187" s="144"/>
      <c r="C187" s="144" t="s">
        <v>229</v>
      </c>
      <c r="D187" s="164" t="s">
        <v>457</v>
      </c>
      <c r="E187" s="174" t="s">
        <v>465</v>
      </c>
      <c r="F187" s="144" t="s">
        <v>98</v>
      </c>
      <c r="G187" s="145">
        <v>1</v>
      </c>
      <c r="H187" s="158"/>
      <c r="I187" s="146">
        <f t="shared" ref="I187:I192" si="38">ROUND(G187*H187,2)</f>
        <v>0</v>
      </c>
      <c r="J187" s="147">
        <v>21</v>
      </c>
      <c r="K187" s="146">
        <f t="shared" ref="K187:K192" si="39">I187+((I187/100)*J187)</f>
        <v>0</v>
      </c>
      <c r="L187" s="213"/>
      <c r="M187" s="164"/>
      <c r="N187" s="213"/>
      <c r="O187" s="213"/>
      <c r="P187" s="193"/>
      <c r="Q187" s="213"/>
      <c r="R187" s="213"/>
      <c r="S187" s="213"/>
      <c r="T187" s="197"/>
      <c r="U187" s="197"/>
      <c r="V187" s="238"/>
      <c r="W187" s="238"/>
      <c r="X187" s="238"/>
      <c r="Y187" s="213"/>
      <c r="Z187" s="213"/>
    </row>
    <row r="188" spans="1:26" s="136" customFormat="1" ht="42" customHeight="1">
      <c r="A188" s="148">
        <v>159</v>
      </c>
      <c r="B188" s="144"/>
      <c r="C188" s="144" t="s">
        <v>229</v>
      </c>
      <c r="D188" s="164" t="s">
        <v>458</v>
      </c>
      <c r="E188" s="174" t="s">
        <v>466</v>
      </c>
      <c r="F188" s="144" t="s">
        <v>98</v>
      </c>
      <c r="G188" s="145">
        <v>1</v>
      </c>
      <c r="H188" s="158"/>
      <c r="I188" s="146">
        <f t="shared" si="38"/>
        <v>0</v>
      </c>
      <c r="J188" s="147">
        <v>21</v>
      </c>
      <c r="K188" s="146">
        <f t="shared" si="39"/>
        <v>0</v>
      </c>
      <c r="L188" s="213"/>
      <c r="M188" s="164"/>
      <c r="N188" s="213"/>
      <c r="O188" s="213"/>
      <c r="P188" s="193"/>
      <c r="Q188" s="213"/>
      <c r="R188" s="213"/>
      <c r="S188" s="213"/>
      <c r="T188" s="197"/>
      <c r="U188" s="197"/>
      <c r="V188" s="238"/>
      <c r="W188" s="238"/>
      <c r="X188" s="238"/>
      <c r="Y188" s="213"/>
      <c r="Z188" s="213"/>
    </row>
    <row r="189" spans="1:26" s="136" customFormat="1" ht="42" customHeight="1">
      <c r="A189" s="148">
        <v>160</v>
      </c>
      <c r="B189" s="144"/>
      <c r="C189" s="144" t="s">
        <v>229</v>
      </c>
      <c r="D189" s="164" t="s">
        <v>459</v>
      </c>
      <c r="E189" s="174" t="s">
        <v>467</v>
      </c>
      <c r="F189" s="144" t="s">
        <v>98</v>
      </c>
      <c r="G189" s="145">
        <v>1</v>
      </c>
      <c r="H189" s="158"/>
      <c r="I189" s="146">
        <f t="shared" si="38"/>
        <v>0</v>
      </c>
      <c r="J189" s="147">
        <v>21</v>
      </c>
      <c r="K189" s="146">
        <f t="shared" si="39"/>
        <v>0</v>
      </c>
      <c r="L189" s="213"/>
      <c r="M189" s="164"/>
      <c r="N189" s="213"/>
      <c r="O189" s="213"/>
      <c r="P189" s="193"/>
      <c r="Q189" s="213"/>
      <c r="R189" s="213"/>
      <c r="S189" s="213"/>
      <c r="T189" s="197"/>
      <c r="U189" s="197"/>
      <c r="V189" s="238"/>
      <c r="W189" s="238"/>
      <c r="X189" s="238"/>
      <c r="Y189" s="213"/>
      <c r="Z189" s="213"/>
    </row>
    <row r="190" spans="1:26" s="136" customFormat="1" ht="39.75" customHeight="1">
      <c r="A190" s="148">
        <v>161</v>
      </c>
      <c r="B190" s="144"/>
      <c r="C190" s="144" t="s">
        <v>229</v>
      </c>
      <c r="D190" s="164" t="s">
        <v>460</v>
      </c>
      <c r="E190" s="174" t="s">
        <v>468</v>
      </c>
      <c r="F190" s="144" t="s">
        <v>98</v>
      </c>
      <c r="G190" s="145">
        <v>1</v>
      </c>
      <c r="H190" s="158"/>
      <c r="I190" s="146">
        <f t="shared" si="38"/>
        <v>0</v>
      </c>
      <c r="J190" s="147">
        <v>21</v>
      </c>
      <c r="K190" s="146">
        <f t="shared" si="39"/>
        <v>0</v>
      </c>
      <c r="L190" s="213"/>
      <c r="M190" s="164"/>
      <c r="N190" s="213"/>
      <c r="O190" s="213"/>
      <c r="P190" s="193"/>
      <c r="Q190" s="213"/>
      <c r="R190" s="213"/>
      <c r="S190" s="213"/>
      <c r="T190" s="197"/>
      <c r="U190" s="197"/>
      <c r="V190" s="238"/>
      <c r="W190" s="238"/>
      <c r="X190" s="238"/>
      <c r="Y190" s="213"/>
      <c r="Z190" s="213"/>
    </row>
    <row r="191" spans="1:26" s="136" customFormat="1" ht="65.25" customHeight="1">
      <c r="A191" s="148">
        <v>162</v>
      </c>
      <c r="B191" s="144"/>
      <c r="C191" s="144" t="s">
        <v>229</v>
      </c>
      <c r="D191" s="164" t="s">
        <v>461</v>
      </c>
      <c r="E191" s="174" t="s">
        <v>469</v>
      </c>
      <c r="F191" s="144" t="s">
        <v>98</v>
      </c>
      <c r="G191" s="145">
        <v>1</v>
      </c>
      <c r="H191" s="158"/>
      <c r="I191" s="146">
        <f t="shared" si="38"/>
        <v>0</v>
      </c>
      <c r="J191" s="147">
        <v>21</v>
      </c>
      <c r="K191" s="146">
        <f t="shared" si="39"/>
        <v>0</v>
      </c>
      <c r="L191" s="213"/>
      <c r="M191" s="164"/>
      <c r="N191" s="213"/>
      <c r="O191" s="213"/>
      <c r="P191" s="193"/>
      <c r="Q191" s="213"/>
      <c r="R191" s="213"/>
      <c r="S191" s="213"/>
      <c r="T191" s="197"/>
      <c r="U191" s="197"/>
      <c r="V191" s="238"/>
      <c r="W191" s="238"/>
      <c r="X191" s="238"/>
      <c r="Y191" s="213"/>
      <c r="Z191" s="213"/>
    </row>
    <row r="192" spans="1:26" s="136" customFormat="1" ht="42" customHeight="1">
      <c r="A192" s="148">
        <v>163</v>
      </c>
      <c r="B192" s="144"/>
      <c r="C192" s="144" t="s">
        <v>229</v>
      </c>
      <c r="D192" s="164" t="s">
        <v>462</v>
      </c>
      <c r="E192" s="174" t="s">
        <v>470</v>
      </c>
      <c r="F192" s="144" t="s">
        <v>98</v>
      </c>
      <c r="G192" s="145">
        <v>1</v>
      </c>
      <c r="H192" s="158"/>
      <c r="I192" s="146">
        <f t="shared" si="38"/>
        <v>0</v>
      </c>
      <c r="J192" s="147">
        <v>21</v>
      </c>
      <c r="K192" s="146">
        <f t="shared" si="39"/>
        <v>0</v>
      </c>
      <c r="L192" s="213"/>
      <c r="M192" s="164"/>
      <c r="N192" s="213"/>
      <c r="O192" s="213"/>
      <c r="P192" s="193"/>
      <c r="Q192" s="213"/>
      <c r="R192" s="213"/>
      <c r="S192" s="213"/>
      <c r="T192" s="197"/>
      <c r="U192" s="197"/>
      <c r="V192" s="238"/>
      <c r="W192" s="238"/>
      <c r="X192" s="238"/>
      <c r="Y192" s="213"/>
      <c r="Z192" s="213"/>
    </row>
    <row r="193" spans="1:26" s="136" customFormat="1" ht="25" customHeight="1">
      <c r="A193" s="148">
        <v>164</v>
      </c>
      <c r="B193" s="144"/>
      <c r="C193" s="144" t="s">
        <v>229</v>
      </c>
      <c r="D193" s="164" t="s">
        <v>456</v>
      </c>
      <c r="E193" s="174" t="s">
        <v>471</v>
      </c>
      <c r="F193" s="144" t="s">
        <v>98</v>
      </c>
      <c r="G193" s="145">
        <v>1</v>
      </c>
      <c r="H193" s="158"/>
      <c r="I193" s="146">
        <f t="shared" si="36"/>
        <v>0</v>
      </c>
      <c r="J193" s="147">
        <v>21</v>
      </c>
      <c r="K193" s="146">
        <f t="shared" si="37"/>
        <v>0</v>
      </c>
      <c r="L193" s="213"/>
      <c r="M193" s="164"/>
      <c r="N193" s="213"/>
      <c r="O193" s="213"/>
      <c r="P193" s="193"/>
      <c r="Q193" s="213"/>
      <c r="R193" s="213"/>
      <c r="S193" s="213"/>
      <c r="T193" s="197"/>
      <c r="U193" s="197"/>
      <c r="V193" s="238"/>
      <c r="W193" s="238"/>
      <c r="X193" s="238"/>
      <c r="Y193" s="213"/>
      <c r="Z193" s="213"/>
    </row>
    <row r="194" spans="1:26" s="136" customFormat="1" ht="73.5" customHeight="1">
      <c r="A194" s="148">
        <v>165</v>
      </c>
      <c r="B194" s="144"/>
      <c r="C194" s="144" t="s">
        <v>229</v>
      </c>
      <c r="D194" s="164" t="s">
        <v>463</v>
      </c>
      <c r="E194" s="174" t="s">
        <v>472</v>
      </c>
      <c r="F194" s="144" t="s">
        <v>98</v>
      </c>
      <c r="G194" s="145">
        <v>1</v>
      </c>
      <c r="H194" s="158"/>
      <c r="I194" s="146">
        <f t="shared" si="36"/>
        <v>0</v>
      </c>
      <c r="J194" s="147">
        <v>21</v>
      </c>
      <c r="K194" s="146">
        <f t="shared" si="37"/>
        <v>0</v>
      </c>
      <c r="L194" s="213"/>
      <c r="M194" s="164"/>
      <c r="N194" s="213"/>
      <c r="O194" s="213"/>
      <c r="P194" s="193"/>
      <c r="Q194" s="213"/>
      <c r="R194" s="213"/>
      <c r="S194" s="213"/>
      <c r="T194" s="197"/>
      <c r="U194" s="197"/>
      <c r="V194" s="238"/>
      <c r="W194" s="238"/>
      <c r="X194" s="238"/>
      <c r="Y194" s="213"/>
      <c r="Z194" s="213"/>
    </row>
    <row r="195" spans="1:26" s="136" customFormat="1" ht="197.25" customHeight="1">
      <c r="A195" s="148">
        <v>166</v>
      </c>
      <c r="B195" s="144"/>
      <c r="C195" s="144" t="s">
        <v>229</v>
      </c>
      <c r="D195" s="252" t="s">
        <v>398</v>
      </c>
      <c r="E195" s="174" t="s">
        <v>487</v>
      </c>
      <c r="F195" s="144" t="s">
        <v>98</v>
      </c>
      <c r="G195" s="145">
        <v>6</v>
      </c>
      <c r="H195" s="158"/>
      <c r="I195" s="146">
        <f t="shared" si="32"/>
        <v>0</v>
      </c>
      <c r="J195" s="147">
        <v>21</v>
      </c>
      <c r="K195" s="146">
        <f t="shared" si="33"/>
        <v>0</v>
      </c>
      <c r="L195" s="213"/>
      <c r="M195" s="164"/>
      <c r="N195" s="213"/>
      <c r="O195" s="213"/>
      <c r="P195" s="193"/>
      <c r="Q195" s="213"/>
      <c r="R195" s="213"/>
      <c r="S195" s="213"/>
      <c r="T195" s="197"/>
      <c r="U195" s="197"/>
      <c r="V195" s="238"/>
      <c r="W195" s="238"/>
      <c r="X195" s="238"/>
      <c r="Y195" s="213"/>
      <c r="Z195" s="213"/>
    </row>
    <row r="196" spans="1:26" s="136" customFormat="1" ht="51.75" customHeight="1">
      <c r="A196" s="148">
        <v>167</v>
      </c>
      <c r="B196" s="144"/>
      <c r="C196" s="144" t="s">
        <v>229</v>
      </c>
      <c r="D196" s="252" t="s">
        <v>488</v>
      </c>
      <c r="E196" s="254" t="s">
        <v>489</v>
      </c>
      <c r="F196" s="144" t="s">
        <v>98</v>
      </c>
      <c r="G196" s="145">
        <v>6</v>
      </c>
      <c r="H196" s="158"/>
      <c r="I196" s="146">
        <f t="shared" ref="I196" si="40">ROUND(G196*H196,2)</f>
        <v>0</v>
      </c>
      <c r="J196" s="147">
        <v>21</v>
      </c>
      <c r="K196" s="146">
        <f t="shared" ref="K196" si="41">I196+((I196/100)*J196)</f>
        <v>0</v>
      </c>
      <c r="L196" s="213"/>
      <c r="M196" s="164"/>
      <c r="N196" s="213"/>
      <c r="O196" s="213"/>
      <c r="P196" s="193"/>
      <c r="Q196" s="213"/>
      <c r="R196" s="213"/>
      <c r="S196" s="213"/>
      <c r="T196" s="197"/>
      <c r="U196" s="197"/>
      <c r="V196" s="238"/>
      <c r="W196" s="238"/>
      <c r="X196" s="238"/>
      <c r="Y196" s="213"/>
      <c r="Z196" s="213"/>
    </row>
    <row r="197" spans="1:26" s="136" customFormat="1" ht="39.75" customHeight="1">
      <c r="A197" s="148">
        <v>168</v>
      </c>
      <c r="B197" s="144"/>
      <c r="C197" s="144" t="s">
        <v>229</v>
      </c>
      <c r="D197" s="215" t="s">
        <v>356</v>
      </c>
      <c r="E197" s="174" t="s">
        <v>425</v>
      </c>
      <c r="F197" s="144" t="s">
        <v>98</v>
      </c>
      <c r="G197" s="145">
        <v>1</v>
      </c>
      <c r="H197" s="146"/>
      <c r="I197" s="146">
        <f t="shared" si="31"/>
        <v>0</v>
      </c>
      <c r="J197" s="147">
        <v>21</v>
      </c>
      <c r="K197" s="146">
        <f t="shared" si="30"/>
        <v>0</v>
      </c>
      <c r="L197" s="213"/>
      <c r="M197" s="193"/>
      <c r="N197" s="213"/>
      <c r="O197" s="213"/>
      <c r="P197" s="193"/>
      <c r="Q197" s="238"/>
      <c r="R197" s="238"/>
      <c r="S197" s="238"/>
      <c r="T197" s="197"/>
      <c r="U197" s="197"/>
      <c r="V197" s="238"/>
      <c r="W197" s="238"/>
      <c r="X197" s="238"/>
      <c r="Y197" s="213"/>
      <c r="Z197" s="213"/>
    </row>
    <row r="198" spans="1:26" s="136" customFormat="1" ht="18" customHeight="1">
      <c r="A198" s="148">
        <v>169</v>
      </c>
      <c r="B198" s="144"/>
      <c r="C198" s="144" t="s">
        <v>229</v>
      </c>
      <c r="D198" s="215" t="s">
        <v>357</v>
      </c>
      <c r="E198" s="174" t="s">
        <v>358</v>
      </c>
      <c r="F198" s="144" t="s">
        <v>98</v>
      </c>
      <c r="G198" s="145">
        <f>G197</f>
        <v>1</v>
      </c>
      <c r="H198" s="146"/>
      <c r="I198" s="146">
        <f t="shared" si="31"/>
        <v>0</v>
      </c>
      <c r="J198" s="147">
        <v>21</v>
      </c>
      <c r="K198" s="146">
        <f t="shared" si="30"/>
        <v>0</v>
      </c>
      <c r="L198" s="213"/>
      <c r="M198" s="193"/>
      <c r="N198" s="213"/>
      <c r="O198" s="213"/>
      <c r="P198" s="193"/>
      <c r="Q198" s="238"/>
      <c r="R198" s="238"/>
      <c r="S198" s="238"/>
      <c r="T198" s="197"/>
      <c r="U198" s="197"/>
      <c r="V198" s="238"/>
      <c r="W198" s="238"/>
      <c r="X198" s="238"/>
      <c r="Y198" s="213"/>
      <c r="Z198" s="213"/>
    </row>
    <row r="199" spans="1:26" s="136" customFormat="1" ht="68.5" customHeight="1">
      <c r="A199" s="148">
        <v>170</v>
      </c>
      <c r="B199" s="144"/>
      <c r="C199" s="144" t="s">
        <v>229</v>
      </c>
      <c r="D199" s="215" t="s">
        <v>193</v>
      </c>
      <c r="E199" s="174" t="s">
        <v>523</v>
      </c>
      <c r="F199" s="144" t="s">
        <v>98</v>
      </c>
      <c r="G199" s="145">
        <v>1</v>
      </c>
      <c r="H199" s="158"/>
      <c r="I199" s="146">
        <f t="shared" si="31"/>
        <v>0</v>
      </c>
      <c r="J199" s="147">
        <v>21</v>
      </c>
      <c r="K199" s="146">
        <f t="shared" si="30"/>
        <v>0</v>
      </c>
      <c r="L199" s="213"/>
      <c r="M199" s="164"/>
      <c r="N199" s="214"/>
      <c r="O199" s="214"/>
      <c r="P199" s="164"/>
      <c r="Q199" s="238"/>
      <c r="R199" s="238"/>
      <c r="S199" s="238"/>
      <c r="T199" s="197"/>
      <c r="U199" s="197"/>
      <c r="V199" s="238"/>
      <c r="W199" s="238"/>
      <c r="X199" s="238"/>
      <c r="Y199" s="213"/>
      <c r="Z199" s="213"/>
    </row>
    <row r="200" spans="1:26" s="136" customFormat="1" ht="13">
      <c r="A200" s="148"/>
      <c r="B200" s="144"/>
      <c r="C200" s="144"/>
      <c r="D200" s="215"/>
      <c r="E200" s="171" t="s">
        <v>190</v>
      </c>
      <c r="F200" s="234"/>
      <c r="G200" s="202"/>
      <c r="H200" s="202"/>
      <c r="I200" s="143">
        <f>SUM(I201:I224)</f>
        <v>0</v>
      </c>
      <c r="J200" s="147"/>
      <c r="K200" s="146"/>
      <c r="L200" s="213"/>
      <c r="M200" s="193"/>
      <c r="N200" s="213"/>
      <c r="O200" s="213"/>
      <c r="P200" s="193"/>
      <c r="Q200" s="213"/>
      <c r="R200" s="213"/>
      <c r="S200" s="213"/>
      <c r="T200" s="193"/>
      <c r="U200" s="193"/>
      <c r="V200" s="213"/>
      <c r="W200" s="213"/>
      <c r="X200" s="213"/>
      <c r="Y200" s="213"/>
      <c r="Z200" s="213"/>
    </row>
    <row r="201" spans="1:26" s="136" customFormat="1" ht="54.75" customHeight="1">
      <c r="A201" s="148">
        <v>171</v>
      </c>
      <c r="B201" s="144"/>
      <c r="C201" s="144" t="s">
        <v>229</v>
      </c>
      <c r="D201" s="215" t="s">
        <v>490</v>
      </c>
      <c r="E201" s="174" t="s">
        <v>479</v>
      </c>
      <c r="F201" s="144"/>
      <c r="G201" s="145">
        <v>2</v>
      </c>
      <c r="H201" s="146"/>
      <c r="I201" s="146">
        <f t="shared" ref="I201:I224" si="42">ROUND(G201*H201,2)</f>
        <v>0</v>
      </c>
      <c r="J201" s="147">
        <v>21</v>
      </c>
      <c r="K201" s="146">
        <f t="shared" ref="K201:K224" si="43">I201+((I201/100)*J201)</f>
        <v>0</v>
      </c>
      <c r="L201" s="213"/>
      <c r="M201" s="190"/>
      <c r="N201" s="213"/>
      <c r="O201" s="213"/>
      <c r="P201" s="193"/>
      <c r="Q201" s="213"/>
      <c r="R201" s="213"/>
      <c r="S201" s="240"/>
      <c r="T201" s="193"/>
      <c r="U201" s="193"/>
      <c r="V201" s="213"/>
      <c r="W201" s="213"/>
      <c r="X201" s="213"/>
      <c r="Y201" s="213"/>
      <c r="Z201" s="213"/>
    </row>
    <row r="202" spans="1:26" s="136" customFormat="1" ht="25">
      <c r="A202" s="148">
        <v>172</v>
      </c>
      <c r="B202" s="144"/>
      <c r="C202" s="144" t="s">
        <v>229</v>
      </c>
      <c r="D202" s="215" t="s">
        <v>491</v>
      </c>
      <c r="E202" s="174" t="s">
        <v>483</v>
      </c>
      <c r="F202" s="144"/>
      <c r="G202" s="145">
        <v>4</v>
      </c>
      <c r="H202" s="146"/>
      <c r="I202" s="146">
        <f t="shared" si="42"/>
        <v>0</v>
      </c>
      <c r="J202" s="147">
        <v>21</v>
      </c>
      <c r="K202" s="146">
        <f t="shared" si="43"/>
        <v>0</v>
      </c>
      <c r="L202" s="213"/>
      <c r="M202" s="190"/>
      <c r="N202" s="213"/>
      <c r="O202" s="213"/>
      <c r="P202" s="193"/>
      <c r="Q202" s="213"/>
      <c r="R202" s="213"/>
      <c r="S202" s="241"/>
      <c r="T202" s="193"/>
      <c r="U202" s="193"/>
      <c r="V202" s="213"/>
      <c r="W202" s="213"/>
      <c r="X202" s="213"/>
      <c r="Y202" s="213"/>
      <c r="Z202" s="213"/>
    </row>
    <row r="203" spans="1:26" s="136" customFormat="1" ht="24.75" customHeight="1">
      <c r="A203" s="148">
        <v>173</v>
      </c>
      <c r="B203" s="144"/>
      <c r="C203" s="144" t="s">
        <v>229</v>
      </c>
      <c r="D203" s="215" t="s">
        <v>492</v>
      </c>
      <c r="E203" s="174" t="s">
        <v>422</v>
      </c>
      <c r="F203" s="144"/>
      <c r="G203" s="145">
        <v>4</v>
      </c>
      <c r="H203" s="145"/>
      <c r="I203" s="146">
        <f t="shared" si="42"/>
        <v>0</v>
      </c>
      <c r="J203" s="147">
        <v>21</v>
      </c>
      <c r="K203" s="146">
        <f t="shared" si="43"/>
        <v>0</v>
      </c>
      <c r="L203" s="213"/>
      <c r="M203" s="193"/>
      <c r="N203" s="213"/>
      <c r="O203" s="213"/>
      <c r="P203" s="193"/>
      <c r="Q203" s="213"/>
      <c r="R203" s="213"/>
      <c r="S203" s="240"/>
      <c r="T203" s="193"/>
      <c r="U203" s="193"/>
      <c r="V203" s="213"/>
      <c r="W203" s="213"/>
      <c r="X203" s="213"/>
      <c r="Y203" s="213"/>
      <c r="Z203" s="213"/>
    </row>
    <row r="204" spans="1:26" s="136" customFormat="1" ht="25">
      <c r="A204" s="148">
        <v>174</v>
      </c>
      <c r="B204" s="144"/>
      <c r="C204" s="144" t="s">
        <v>229</v>
      </c>
      <c r="D204" s="215" t="s">
        <v>500</v>
      </c>
      <c r="E204" s="174" t="s">
        <v>478</v>
      </c>
      <c r="F204" s="144"/>
      <c r="G204" s="145">
        <v>3</v>
      </c>
      <c r="H204" s="146"/>
      <c r="I204" s="146">
        <f t="shared" si="42"/>
        <v>0</v>
      </c>
      <c r="J204" s="147">
        <v>21</v>
      </c>
      <c r="K204" s="146">
        <f t="shared" si="43"/>
        <v>0</v>
      </c>
      <c r="L204" s="213"/>
      <c r="M204" s="242"/>
      <c r="N204" s="213"/>
      <c r="O204" s="213"/>
      <c r="P204" s="193"/>
      <c r="Q204" s="213"/>
      <c r="R204" s="213"/>
      <c r="S204" s="213"/>
      <c r="T204" s="193"/>
      <c r="U204" s="193"/>
      <c r="V204" s="213"/>
      <c r="W204" s="213"/>
      <c r="X204" s="213"/>
      <c r="Y204" s="213"/>
      <c r="Z204" s="213"/>
    </row>
    <row r="205" spans="1:26" s="136" customFormat="1">
      <c r="A205" s="148">
        <v>175</v>
      </c>
      <c r="B205" s="144"/>
      <c r="C205" s="144" t="s">
        <v>229</v>
      </c>
      <c r="D205" s="215" t="s">
        <v>501</v>
      </c>
      <c r="E205" s="174" t="s">
        <v>473</v>
      </c>
      <c r="F205" s="144"/>
      <c r="G205" s="145">
        <v>12</v>
      </c>
      <c r="H205" s="146"/>
      <c r="I205" s="146">
        <f t="shared" si="42"/>
        <v>0</v>
      </c>
      <c r="J205" s="147">
        <v>21</v>
      </c>
      <c r="K205" s="146">
        <f t="shared" si="43"/>
        <v>0</v>
      </c>
      <c r="L205" s="213"/>
      <c r="M205" s="193"/>
      <c r="N205" s="213"/>
      <c r="O205" s="213"/>
      <c r="P205" s="193"/>
      <c r="Q205" s="213"/>
      <c r="R205" s="213"/>
      <c r="S205" s="213"/>
      <c r="T205" s="193"/>
      <c r="U205" s="193"/>
      <c r="V205" s="213"/>
      <c r="W205" s="213"/>
      <c r="X205" s="213"/>
      <c r="Y205" s="213"/>
      <c r="Z205" s="213"/>
    </row>
    <row r="206" spans="1:26" s="136" customFormat="1">
      <c r="A206" s="148">
        <v>176</v>
      </c>
      <c r="B206" s="144"/>
      <c r="C206" s="144" t="s">
        <v>229</v>
      </c>
      <c r="D206" s="215" t="s">
        <v>502</v>
      </c>
      <c r="E206" s="174" t="s">
        <v>390</v>
      </c>
      <c r="F206" s="144"/>
      <c r="G206" s="145">
        <v>1</v>
      </c>
      <c r="H206" s="146"/>
      <c r="I206" s="146">
        <f t="shared" si="42"/>
        <v>0</v>
      </c>
      <c r="J206" s="147">
        <v>21</v>
      </c>
      <c r="K206" s="146">
        <f t="shared" si="43"/>
        <v>0</v>
      </c>
      <c r="L206" s="213"/>
      <c r="M206" s="193"/>
      <c r="N206" s="213"/>
      <c r="O206" s="213"/>
      <c r="P206" s="193"/>
      <c r="Q206" s="213"/>
      <c r="R206" s="213"/>
      <c r="S206" s="213"/>
      <c r="T206" s="193"/>
      <c r="U206" s="193"/>
      <c r="V206" s="213"/>
      <c r="W206" s="213"/>
      <c r="X206" s="213"/>
      <c r="Y206" s="213"/>
      <c r="Z206" s="213"/>
    </row>
    <row r="207" spans="1:26" s="136" customFormat="1" ht="25">
      <c r="A207" s="148">
        <v>177</v>
      </c>
      <c r="B207" s="144"/>
      <c r="C207" s="144" t="s">
        <v>229</v>
      </c>
      <c r="D207" s="215" t="s">
        <v>503</v>
      </c>
      <c r="E207" s="174" t="s">
        <v>484</v>
      </c>
      <c r="F207" s="144"/>
      <c r="G207" s="145">
        <v>1</v>
      </c>
      <c r="H207" s="146"/>
      <c r="I207" s="146">
        <f t="shared" si="42"/>
        <v>0</v>
      </c>
      <c r="J207" s="147">
        <v>21</v>
      </c>
      <c r="K207" s="146">
        <f t="shared" si="43"/>
        <v>0</v>
      </c>
      <c r="L207" s="213"/>
      <c r="M207" s="164"/>
      <c r="N207" s="213"/>
      <c r="O207" s="213"/>
      <c r="P207" s="193"/>
      <c r="Q207" s="213"/>
      <c r="R207" s="213"/>
      <c r="S207" s="213"/>
      <c r="T207" s="193"/>
      <c r="U207" s="193"/>
      <c r="V207" s="213"/>
      <c r="W207" s="213"/>
      <c r="X207" s="213"/>
      <c r="Y207" s="213"/>
      <c r="Z207" s="213"/>
    </row>
    <row r="208" spans="1:26" s="136" customFormat="1" ht="25">
      <c r="A208" s="148">
        <v>178</v>
      </c>
      <c r="B208" s="144"/>
      <c r="C208" s="144" t="s">
        <v>229</v>
      </c>
      <c r="D208" s="215" t="s">
        <v>503</v>
      </c>
      <c r="E208" s="174" t="s">
        <v>485</v>
      </c>
      <c r="F208" s="144"/>
      <c r="G208" s="145">
        <v>2</v>
      </c>
      <c r="H208" s="146"/>
      <c r="I208" s="146">
        <f t="shared" si="42"/>
        <v>0</v>
      </c>
      <c r="J208" s="147">
        <v>21</v>
      </c>
      <c r="K208" s="146">
        <f t="shared" si="43"/>
        <v>0</v>
      </c>
      <c r="L208" s="213"/>
      <c r="M208" s="164"/>
      <c r="N208" s="213"/>
      <c r="O208" s="213"/>
      <c r="P208" s="193"/>
      <c r="Q208" s="213"/>
      <c r="R208" s="213"/>
      <c r="S208" s="213"/>
      <c r="T208" s="193"/>
      <c r="U208" s="193"/>
      <c r="V208" s="213"/>
      <c r="W208" s="213"/>
      <c r="X208" s="213"/>
      <c r="Y208" s="213"/>
      <c r="Z208" s="213"/>
    </row>
    <row r="209" spans="1:26" s="136" customFormat="1" ht="25">
      <c r="A209" s="148">
        <v>179</v>
      </c>
      <c r="B209" s="144"/>
      <c r="C209" s="144" t="s">
        <v>229</v>
      </c>
      <c r="D209" s="215" t="s">
        <v>503</v>
      </c>
      <c r="E209" s="174" t="s">
        <v>486</v>
      </c>
      <c r="F209" s="144"/>
      <c r="G209" s="145">
        <v>3</v>
      </c>
      <c r="H209" s="146"/>
      <c r="I209" s="146">
        <f t="shared" si="42"/>
        <v>0</v>
      </c>
      <c r="J209" s="147">
        <v>21</v>
      </c>
      <c r="K209" s="146">
        <f t="shared" si="43"/>
        <v>0</v>
      </c>
      <c r="L209" s="213"/>
      <c r="M209" s="193"/>
      <c r="N209" s="213"/>
      <c r="O209" s="213"/>
      <c r="P209" s="193"/>
      <c r="Q209" s="213"/>
      <c r="R209" s="213"/>
      <c r="S209" s="213"/>
      <c r="T209" s="193"/>
      <c r="U209" s="193"/>
      <c r="V209" s="213"/>
      <c r="W209" s="213"/>
      <c r="X209" s="213"/>
      <c r="Y209" s="213"/>
      <c r="Z209" s="213"/>
    </row>
    <row r="210" spans="1:26" s="136" customFormat="1">
      <c r="A210" s="148">
        <v>180</v>
      </c>
      <c r="B210" s="144"/>
      <c r="C210" s="144" t="s">
        <v>229</v>
      </c>
      <c r="D210" s="215" t="s">
        <v>504</v>
      </c>
      <c r="E210" s="174" t="s">
        <v>393</v>
      </c>
      <c r="F210" s="144"/>
      <c r="G210" s="145">
        <v>1</v>
      </c>
      <c r="H210" s="146"/>
      <c r="I210" s="146">
        <f t="shared" si="42"/>
        <v>0</v>
      </c>
      <c r="J210" s="147">
        <v>21</v>
      </c>
      <c r="K210" s="146">
        <f t="shared" si="43"/>
        <v>0</v>
      </c>
      <c r="L210" s="213"/>
      <c r="M210" s="193"/>
      <c r="N210" s="213"/>
      <c r="O210" s="213"/>
      <c r="P210" s="193"/>
      <c r="Q210" s="213"/>
      <c r="R210" s="213"/>
      <c r="S210" s="213"/>
      <c r="T210" s="193"/>
      <c r="U210" s="193"/>
      <c r="V210" s="213"/>
      <c r="W210" s="213"/>
      <c r="X210" s="213"/>
      <c r="Y210" s="213"/>
      <c r="Z210" s="213"/>
    </row>
    <row r="211" spans="1:26" s="136" customFormat="1">
      <c r="A211" s="148">
        <v>181</v>
      </c>
      <c r="B211" s="144"/>
      <c r="C211" s="144" t="s">
        <v>229</v>
      </c>
      <c r="D211" s="215" t="s">
        <v>506</v>
      </c>
      <c r="E211" s="174" t="s">
        <v>482</v>
      </c>
      <c r="F211" s="144"/>
      <c r="G211" s="145">
        <v>1</v>
      </c>
      <c r="H211" s="146"/>
      <c r="I211" s="146">
        <f t="shared" si="42"/>
        <v>0</v>
      </c>
      <c r="J211" s="147">
        <v>21</v>
      </c>
      <c r="K211" s="146">
        <f t="shared" si="43"/>
        <v>0</v>
      </c>
      <c r="L211" s="213"/>
      <c r="M211" s="164"/>
      <c r="N211" s="213"/>
      <c r="O211" s="213"/>
      <c r="P211" s="193"/>
      <c r="Q211" s="213"/>
      <c r="R211" s="213"/>
      <c r="S211" s="213"/>
      <c r="T211" s="193"/>
      <c r="U211" s="193"/>
      <c r="V211" s="213"/>
      <c r="W211" s="213"/>
      <c r="X211" s="213"/>
      <c r="Y211" s="213"/>
      <c r="Z211" s="213"/>
    </row>
    <row r="212" spans="1:26" s="136" customFormat="1">
      <c r="A212" s="148">
        <v>182</v>
      </c>
      <c r="B212" s="144"/>
      <c r="C212" s="144" t="s">
        <v>229</v>
      </c>
      <c r="D212" s="215" t="s">
        <v>504</v>
      </c>
      <c r="E212" s="174" t="s">
        <v>392</v>
      </c>
      <c r="F212" s="144"/>
      <c r="G212" s="145">
        <v>1</v>
      </c>
      <c r="H212" s="146"/>
      <c r="I212" s="146">
        <f t="shared" si="42"/>
        <v>0</v>
      </c>
      <c r="J212" s="147">
        <v>21</v>
      </c>
      <c r="K212" s="146">
        <f t="shared" si="43"/>
        <v>0</v>
      </c>
      <c r="L212" s="213"/>
      <c r="M212" s="164"/>
      <c r="N212" s="213"/>
      <c r="O212" s="213"/>
      <c r="P212" s="193"/>
      <c r="Q212" s="213"/>
      <c r="R212" s="213"/>
      <c r="S212" s="213"/>
      <c r="T212" s="193"/>
      <c r="U212" s="193"/>
      <c r="V212" s="213"/>
      <c r="W212" s="213"/>
      <c r="X212" s="213"/>
      <c r="Y212" s="213"/>
      <c r="Z212" s="213"/>
    </row>
    <row r="213" spans="1:26" s="136" customFormat="1">
      <c r="A213" s="148">
        <v>183</v>
      </c>
      <c r="B213" s="144"/>
      <c r="C213" s="144" t="s">
        <v>229</v>
      </c>
      <c r="D213" s="215" t="s">
        <v>507</v>
      </c>
      <c r="E213" s="174" t="s">
        <v>391</v>
      </c>
      <c r="F213" s="144"/>
      <c r="G213" s="145">
        <v>1</v>
      </c>
      <c r="H213" s="146"/>
      <c r="I213" s="146">
        <f t="shared" si="42"/>
        <v>0</v>
      </c>
      <c r="J213" s="147">
        <v>21</v>
      </c>
      <c r="K213" s="146">
        <f t="shared" si="43"/>
        <v>0</v>
      </c>
      <c r="L213" s="213"/>
      <c r="M213" s="164"/>
      <c r="N213" s="213"/>
      <c r="O213" s="213"/>
      <c r="P213" s="193"/>
      <c r="Q213" s="213"/>
      <c r="R213" s="213"/>
      <c r="S213" s="213"/>
      <c r="T213" s="193"/>
      <c r="U213" s="193"/>
      <c r="V213" s="213"/>
      <c r="W213" s="213"/>
      <c r="X213" s="213"/>
      <c r="Y213" s="213"/>
      <c r="Z213" s="213"/>
    </row>
    <row r="214" spans="1:26" s="136" customFormat="1">
      <c r="A214" s="148">
        <v>184</v>
      </c>
      <c r="B214" s="144"/>
      <c r="C214" s="144" t="s">
        <v>229</v>
      </c>
      <c r="D214" s="215" t="s">
        <v>505</v>
      </c>
      <c r="E214" s="174" t="s">
        <v>395</v>
      </c>
      <c r="F214" s="144"/>
      <c r="G214" s="145">
        <v>3</v>
      </c>
      <c r="H214" s="146"/>
      <c r="I214" s="146">
        <f t="shared" si="42"/>
        <v>0</v>
      </c>
      <c r="J214" s="147">
        <v>21</v>
      </c>
      <c r="K214" s="146">
        <f t="shared" si="43"/>
        <v>0</v>
      </c>
      <c r="L214" s="213"/>
      <c r="M214" s="164"/>
      <c r="N214" s="213"/>
      <c r="O214" s="213"/>
      <c r="P214" s="193"/>
      <c r="Q214" s="213"/>
      <c r="R214" s="213"/>
      <c r="S214" s="213"/>
      <c r="T214" s="193"/>
      <c r="U214" s="193"/>
      <c r="V214" s="213"/>
      <c r="W214" s="213"/>
      <c r="X214" s="213"/>
      <c r="Y214" s="213"/>
      <c r="Z214" s="213"/>
    </row>
    <row r="215" spans="1:26" s="136" customFormat="1">
      <c r="A215" s="148">
        <v>185</v>
      </c>
      <c r="B215" s="144"/>
      <c r="C215" s="144" t="s">
        <v>229</v>
      </c>
      <c r="D215" s="215" t="s">
        <v>503</v>
      </c>
      <c r="E215" s="174" t="s">
        <v>394</v>
      </c>
      <c r="F215" s="144"/>
      <c r="G215" s="145">
        <v>4</v>
      </c>
      <c r="H215" s="146"/>
      <c r="I215" s="146">
        <f t="shared" si="42"/>
        <v>0</v>
      </c>
      <c r="J215" s="147">
        <v>21</v>
      </c>
      <c r="K215" s="146">
        <f t="shared" si="43"/>
        <v>0</v>
      </c>
      <c r="L215" s="213"/>
      <c r="M215" s="164"/>
      <c r="N215" s="213"/>
      <c r="O215" s="213"/>
      <c r="P215" s="193"/>
      <c r="Q215" s="213"/>
      <c r="R215" s="213"/>
      <c r="S215" s="213"/>
      <c r="T215" s="193"/>
      <c r="U215" s="193"/>
      <c r="V215" s="213"/>
      <c r="W215" s="213"/>
      <c r="X215" s="213"/>
      <c r="Y215" s="213"/>
      <c r="Z215" s="213"/>
    </row>
    <row r="216" spans="1:26" s="136" customFormat="1" ht="25">
      <c r="A216" s="148">
        <v>186</v>
      </c>
      <c r="B216" s="144"/>
      <c r="C216" s="144" t="s">
        <v>229</v>
      </c>
      <c r="D216" s="215" t="s">
        <v>498</v>
      </c>
      <c r="E216" s="174" t="s">
        <v>389</v>
      </c>
      <c r="F216" s="144"/>
      <c r="G216" s="145">
        <v>1</v>
      </c>
      <c r="H216" s="146"/>
      <c r="I216" s="146">
        <f t="shared" si="42"/>
        <v>0</v>
      </c>
      <c r="J216" s="147">
        <v>21</v>
      </c>
      <c r="K216" s="146">
        <f t="shared" si="43"/>
        <v>0</v>
      </c>
      <c r="L216" s="213"/>
      <c r="M216" s="164"/>
      <c r="N216" s="213"/>
      <c r="O216" s="213"/>
      <c r="P216" s="193"/>
      <c r="Q216" s="213"/>
      <c r="R216" s="213"/>
      <c r="S216" s="213"/>
      <c r="T216" s="193"/>
      <c r="U216" s="193"/>
      <c r="V216" s="213"/>
      <c r="W216" s="213"/>
      <c r="X216" s="213"/>
      <c r="Y216" s="213"/>
      <c r="Z216" s="213"/>
    </row>
    <row r="217" spans="1:26" s="136" customFormat="1" ht="25">
      <c r="A217" s="148">
        <v>187</v>
      </c>
      <c r="B217" s="144"/>
      <c r="C217" s="144" t="s">
        <v>229</v>
      </c>
      <c r="D217" s="215" t="s">
        <v>499</v>
      </c>
      <c r="E217" s="174" t="s">
        <v>476</v>
      </c>
      <c r="F217" s="144"/>
      <c r="G217" s="145">
        <v>1</v>
      </c>
      <c r="H217" s="146"/>
      <c r="I217" s="146">
        <f t="shared" si="42"/>
        <v>0</v>
      </c>
      <c r="J217" s="147">
        <v>21</v>
      </c>
      <c r="K217" s="146">
        <f t="shared" si="43"/>
        <v>0</v>
      </c>
      <c r="L217" s="213"/>
      <c r="M217" s="164"/>
      <c r="N217" s="213"/>
      <c r="O217" s="213"/>
      <c r="P217" s="193"/>
      <c r="Q217" s="213"/>
      <c r="R217" s="213"/>
      <c r="S217" s="213"/>
      <c r="T217" s="193"/>
      <c r="U217" s="193"/>
      <c r="V217" s="213"/>
      <c r="W217" s="213"/>
      <c r="X217" s="213"/>
      <c r="Y217" s="213"/>
      <c r="Z217" s="213"/>
    </row>
    <row r="218" spans="1:26" s="136" customFormat="1" ht="25">
      <c r="A218" s="148">
        <v>188</v>
      </c>
      <c r="B218" s="144"/>
      <c r="C218" s="144" t="s">
        <v>229</v>
      </c>
      <c r="D218" s="215" t="s">
        <v>496</v>
      </c>
      <c r="E218" s="174" t="s">
        <v>474</v>
      </c>
      <c r="F218" s="144"/>
      <c r="G218" s="145">
        <v>1</v>
      </c>
      <c r="H218" s="146"/>
      <c r="I218" s="146">
        <f t="shared" si="42"/>
        <v>0</v>
      </c>
      <c r="J218" s="147">
        <v>21</v>
      </c>
      <c r="K218" s="146">
        <f t="shared" si="43"/>
        <v>0</v>
      </c>
      <c r="L218" s="213"/>
      <c r="M218" s="164"/>
      <c r="N218" s="213"/>
      <c r="O218" s="213"/>
      <c r="P218" s="193"/>
      <c r="Q218" s="213"/>
      <c r="R218" s="213"/>
      <c r="S218" s="213"/>
      <c r="T218" s="193"/>
      <c r="U218" s="242" t="s">
        <v>365</v>
      </c>
      <c r="V218" s="213"/>
      <c r="W218" s="213"/>
      <c r="X218" s="213"/>
      <c r="Y218" s="213"/>
      <c r="Z218" s="213"/>
    </row>
    <row r="219" spans="1:26" s="136" customFormat="1">
      <c r="A219" s="148">
        <v>189</v>
      </c>
      <c r="B219" s="144"/>
      <c r="C219" s="144" t="s">
        <v>229</v>
      </c>
      <c r="D219" s="215" t="s">
        <v>497</v>
      </c>
      <c r="E219" s="174" t="s">
        <v>475</v>
      </c>
      <c r="F219" s="144"/>
      <c r="G219" s="145">
        <v>1</v>
      </c>
      <c r="H219" s="146"/>
      <c r="I219" s="146">
        <f t="shared" si="42"/>
        <v>0</v>
      </c>
      <c r="J219" s="147">
        <v>21</v>
      </c>
      <c r="K219" s="146">
        <f t="shared" si="43"/>
        <v>0</v>
      </c>
      <c r="L219" s="213"/>
      <c r="M219" s="164"/>
      <c r="N219" s="213"/>
      <c r="O219" s="213"/>
      <c r="P219" s="193"/>
      <c r="Q219" s="213"/>
      <c r="R219" s="213"/>
      <c r="S219" s="213"/>
      <c r="T219" s="193"/>
      <c r="U219" s="242" t="s">
        <v>366</v>
      </c>
      <c r="V219" s="213"/>
      <c r="W219" s="213"/>
      <c r="X219" s="213"/>
      <c r="Y219" s="213"/>
      <c r="Z219" s="213"/>
    </row>
    <row r="220" spans="1:26" s="136" customFormat="1">
      <c r="A220" s="148">
        <v>190</v>
      </c>
      <c r="B220" s="144"/>
      <c r="C220" s="144" t="s">
        <v>229</v>
      </c>
      <c r="D220" s="215" t="s">
        <v>494</v>
      </c>
      <c r="E220" s="174" t="s">
        <v>423</v>
      </c>
      <c r="F220" s="144"/>
      <c r="G220" s="145">
        <v>1</v>
      </c>
      <c r="H220" s="146"/>
      <c r="I220" s="146">
        <f t="shared" ref="I220:I221" si="44">ROUND(G220*H220,2)</f>
        <v>0</v>
      </c>
      <c r="J220" s="147">
        <v>21</v>
      </c>
      <c r="K220" s="146">
        <f t="shared" ref="K220:K221" si="45">I220+((I220/100)*J220)</f>
        <v>0</v>
      </c>
      <c r="L220" s="213"/>
      <c r="M220" s="164"/>
      <c r="N220" s="213"/>
      <c r="O220" s="213"/>
      <c r="P220" s="193"/>
      <c r="Q220" s="213"/>
      <c r="R220" s="213"/>
      <c r="S220" s="213"/>
      <c r="T220" s="193"/>
      <c r="U220" s="242"/>
      <c r="V220" s="213"/>
      <c r="W220" s="213"/>
      <c r="X220" s="213"/>
      <c r="Y220" s="213"/>
      <c r="Z220" s="213"/>
    </row>
    <row r="221" spans="1:26" s="136" customFormat="1">
      <c r="A221" s="148">
        <v>191</v>
      </c>
      <c r="B221" s="144"/>
      <c r="C221" s="144" t="s">
        <v>229</v>
      </c>
      <c r="D221" s="215" t="s">
        <v>495</v>
      </c>
      <c r="E221" s="174" t="s">
        <v>424</v>
      </c>
      <c r="F221" s="144"/>
      <c r="G221" s="145">
        <v>1</v>
      </c>
      <c r="H221" s="146"/>
      <c r="I221" s="146">
        <f t="shared" si="44"/>
        <v>0</v>
      </c>
      <c r="J221" s="147">
        <v>21</v>
      </c>
      <c r="K221" s="146">
        <f t="shared" si="45"/>
        <v>0</v>
      </c>
      <c r="L221" s="213"/>
      <c r="M221" s="164"/>
      <c r="N221" s="213"/>
      <c r="O221" s="213"/>
      <c r="P221" s="193"/>
      <c r="Q221" s="213"/>
      <c r="R221" s="213"/>
      <c r="S221" s="213"/>
      <c r="T221" s="193"/>
      <c r="U221" s="242"/>
      <c r="V221" s="213"/>
      <c r="W221" s="213"/>
      <c r="X221" s="213"/>
      <c r="Y221" s="213"/>
      <c r="Z221" s="213"/>
    </row>
    <row r="222" spans="1:26" s="136" customFormat="1">
      <c r="A222" s="148">
        <v>192</v>
      </c>
      <c r="B222" s="144"/>
      <c r="C222" s="144" t="s">
        <v>229</v>
      </c>
      <c r="D222" s="215" t="s">
        <v>493</v>
      </c>
      <c r="E222" s="174" t="s">
        <v>477</v>
      </c>
      <c r="F222" s="144"/>
      <c r="G222" s="145">
        <v>1</v>
      </c>
      <c r="H222" s="146"/>
      <c r="I222" s="146">
        <f t="shared" si="42"/>
        <v>0</v>
      </c>
      <c r="J222" s="147">
        <v>21</v>
      </c>
      <c r="K222" s="146">
        <f t="shared" si="43"/>
        <v>0</v>
      </c>
      <c r="L222" s="213"/>
      <c r="M222" s="164"/>
      <c r="N222" s="213"/>
      <c r="O222" s="213"/>
      <c r="P222" s="193"/>
      <c r="Q222" s="213"/>
      <c r="R222" s="213"/>
      <c r="S222" s="213"/>
      <c r="T222" s="193"/>
      <c r="U222" s="193"/>
      <c r="V222" s="213"/>
      <c r="W222" s="213"/>
      <c r="X222" s="213"/>
      <c r="Y222" s="213"/>
      <c r="Z222" s="213"/>
    </row>
    <row r="223" spans="1:26" s="136" customFormat="1" ht="25">
      <c r="A223" s="148">
        <v>193</v>
      </c>
      <c r="B223" s="144"/>
      <c r="C223" s="144" t="s">
        <v>229</v>
      </c>
      <c r="D223" s="215" t="s">
        <v>493</v>
      </c>
      <c r="E223" s="174" t="s">
        <v>481</v>
      </c>
      <c r="F223" s="144"/>
      <c r="G223" s="145">
        <v>1</v>
      </c>
      <c r="H223" s="146"/>
      <c r="I223" s="146">
        <f t="shared" si="42"/>
        <v>0</v>
      </c>
      <c r="J223" s="147">
        <v>21</v>
      </c>
      <c r="K223" s="146">
        <f t="shared" si="43"/>
        <v>0</v>
      </c>
      <c r="L223" s="213"/>
      <c r="M223" s="164"/>
      <c r="N223" s="213"/>
      <c r="O223" s="213"/>
      <c r="P223" s="193"/>
      <c r="Q223" s="213"/>
      <c r="R223" s="213"/>
      <c r="S223" s="213"/>
      <c r="T223" s="193"/>
      <c r="U223" s="193"/>
      <c r="V223" s="213"/>
      <c r="W223" s="213"/>
      <c r="X223" s="213"/>
      <c r="Y223" s="213"/>
      <c r="Z223" s="213"/>
    </row>
    <row r="224" spans="1:26" s="136" customFormat="1" ht="40.5" customHeight="1">
      <c r="A224" s="148">
        <v>194</v>
      </c>
      <c r="B224" s="144"/>
      <c r="C224" s="144" t="s">
        <v>229</v>
      </c>
      <c r="D224" s="215" t="s">
        <v>493</v>
      </c>
      <c r="E224" s="174" t="s">
        <v>480</v>
      </c>
      <c r="F224" s="144"/>
      <c r="G224" s="145">
        <v>1</v>
      </c>
      <c r="H224" s="146"/>
      <c r="I224" s="146">
        <f t="shared" si="42"/>
        <v>0</v>
      </c>
      <c r="J224" s="147">
        <v>21</v>
      </c>
      <c r="K224" s="146">
        <f t="shared" si="43"/>
        <v>0</v>
      </c>
      <c r="L224" s="213"/>
      <c r="M224" s="164"/>
      <c r="N224" s="213"/>
      <c r="O224" s="213"/>
      <c r="P224" s="193"/>
      <c r="Q224" s="213"/>
      <c r="R224" s="213"/>
      <c r="S224" s="213"/>
      <c r="T224" s="193"/>
      <c r="U224" s="193"/>
      <c r="V224" s="213"/>
      <c r="W224" s="213"/>
      <c r="X224" s="213"/>
      <c r="Y224" s="213"/>
      <c r="Z224" s="213"/>
    </row>
    <row r="225" spans="1:26" s="136" customFormat="1" ht="13">
      <c r="A225" s="148"/>
      <c r="B225" s="144"/>
      <c r="C225" s="144"/>
      <c r="D225" s="215"/>
      <c r="E225" s="171" t="s">
        <v>194</v>
      </c>
      <c r="F225" s="234"/>
      <c r="G225" s="202"/>
      <c r="H225" s="202"/>
      <c r="I225" s="143">
        <f>SUM(I226:I232)</f>
        <v>0</v>
      </c>
      <c r="J225" s="147"/>
      <c r="K225" s="153"/>
      <c r="L225" s="213"/>
      <c r="M225" s="193"/>
      <c r="N225" s="213"/>
      <c r="O225" s="213"/>
      <c r="P225" s="193"/>
      <c r="Q225" s="213"/>
      <c r="R225" s="213"/>
      <c r="S225" s="213"/>
      <c r="T225" s="193"/>
      <c r="U225" s="193"/>
      <c r="V225" s="213"/>
      <c r="W225" s="213"/>
      <c r="X225" s="213"/>
      <c r="Y225" s="213"/>
      <c r="Z225" s="213"/>
    </row>
    <row r="226" spans="1:26" s="136" customFormat="1" ht="38.25" customHeight="1">
      <c r="A226" s="148">
        <v>195</v>
      </c>
      <c r="B226" s="144"/>
      <c r="C226" s="144" t="s">
        <v>229</v>
      </c>
      <c r="D226" s="215" t="s">
        <v>195</v>
      </c>
      <c r="E226" s="174" t="s">
        <v>421</v>
      </c>
      <c r="F226" s="144" t="s">
        <v>98</v>
      </c>
      <c r="G226" s="145">
        <v>3</v>
      </c>
      <c r="H226" s="146"/>
      <c r="I226" s="146">
        <f>ROUND(G226*H226,2)</f>
        <v>0</v>
      </c>
      <c r="J226" s="147">
        <v>21</v>
      </c>
      <c r="K226" s="146">
        <f t="shared" ref="K226:K232" si="46">I226+((I226/100)*J226)</f>
        <v>0</v>
      </c>
      <c r="L226" s="213"/>
      <c r="M226" s="193"/>
      <c r="N226" s="213"/>
      <c r="O226" s="213"/>
      <c r="P226" s="193"/>
      <c r="Q226" s="213"/>
      <c r="R226" s="213"/>
      <c r="S226" s="213"/>
      <c r="T226" s="193"/>
      <c r="U226" s="193"/>
      <c r="V226" s="213"/>
      <c r="W226" s="213"/>
      <c r="X226" s="213"/>
      <c r="Y226" s="213"/>
      <c r="Z226" s="213"/>
    </row>
    <row r="227" spans="1:26" s="136" customFormat="1" ht="18" customHeight="1">
      <c r="A227" s="148">
        <v>196</v>
      </c>
      <c r="B227" s="144"/>
      <c r="C227" s="144" t="s">
        <v>229</v>
      </c>
      <c r="D227" s="215" t="s">
        <v>196</v>
      </c>
      <c r="E227" s="174" t="s">
        <v>305</v>
      </c>
      <c r="F227" s="144" t="s">
        <v>98</v>
      </c>
      <c r="G227" s="145">
        <f>G226</f>
        <v>3</v>
      </c>
      <c r="H227" s="146"/>
      <c r="I227" s="146">
        <f t="shared" ref="I227:I232" si="47">ROUND(G227*H227,2)</f>
        <v>0</v>
      </c>
      <c r="J227" s="147">
        <v>21</v>
      </c>
      <c r="K227" s="146">
        <f t="shared" si="46"/>
        <v>0</v>
      </c>
      <c r="L227" s="213"/>
      <c r="M227" s="193"/>
      <c r="N227" s="213"/>
      <c r="O227" s="213"/>
      <c r="P227" s="193"/>
      <c r="Q227" s="213"/>
      <c r="R227" s="213"/>
      <c r="S227" s="213"/>
      <c r="T227" s="193"/>
      <c r="U227" s="193"/>
      <c r="V227" s="213"/>
      <c r="W227" s="213"/>
      <c r="X227" s="213"/>
      <c r="Y227" s="213"/>
      <c r="Z227" s="213"/>
    </row>
    <row r="228" spans="1:26" s="136" customFormat="1" ht="18" customHeight="1">
      <c r="A228" s="148">
        <v>197</v>
      </c>
      <c r="B228" s="144" t="s">
        <v>91</v>
      </c>
      <c r="C228" s="144">
        <v>741</v>
      </c>
      <c r="D228" s="215" t="s">
        <v>276</v>
      </c>
      <c r="E228" s="174" t="s">
        <v>307</v>
      </c>
      <c r="F228" s="144" t="s">
        <v>98</v>
      </c>
      <c r="G228" s="145">
        <v>1</v>
      </c>
      <c r="H228" s="146"/>
      <c r="I228" s="146">
        <f t="shared" si="47"/>
        <v>0</v>
      </c>
      <c r="J228" s="147">
        <v>21</v>
      </c>
      <c r="K228" s="146">
        <f t="shared" si="46"/>
        <v>0</v>
      </c>
      <c r="L228" s="213"/>
      <c r="M228" s="193"/>
      <c r="N228" s="213"/>
      <c r="O228" s="213"/>
      <c r="P228" s="193"/>
      <c r="Q228" s="213"/>
      <c r="R228" s="213"/>
      <c r="S228" s="213"/>
      <c r="T228" s="193"/>
      <c r="U228" s="193"/>
      <c r="V228" s="213"/>
      <c r="W228" s="213"/>
      <c r="X228" s="213"/>
      <c r="Y228" s="213"/>
      <c r="Z228" s="213"/>
    </row>
    <row r="229" spans="1:26" s="136" customFormat="1" ht="25.5" customHeight="1">
      <c r="A229" s="148">
        <v>198</v>
      </c>
      <c r="B229" s="144" t="s">
        <v>132</v>
      </c>
      <c r="C229" s="144" t="s">
        <v>133</v>
      </c>
      <c r="D229" s="215" t="s">
        <v>250</v>
      </c>
      <c r="E229" s="174" t="s">
        <v>308</v>
      </c>
      <c r="F229" s="144" t="s">
        <v>98</v>
      </c>
      <c r="G229" s="145">
        <f>G228</f>
        <v>1</v>
      </c>
      <c r="H229" s="146"/>
      <c r="I229" s="146">
        <f t="shared" si="47"/>
        <v>0</v>
      </c>
      <c r="J229" s="147">
        <v>21</v>
      </c>
      <c r="K229" s="146">
        <f t="shared" si="46"/>
        <v>0</v>
      </c>
      <c r="L229" s="213"/>
      <c r="M229" s="193"/>
      <c r="N229" s="213"/>
      <c r="O229" s="213"/>
      <c r="P229" s="193"/>
      <c r="Q229" s="213"/>
      <c r="R229" s="213"/>
      <c r="S229" s="213"/>
      <c r="T229" s="193"/>
      <c r="U229" s="193"/>
      <c r="V229" s="213"/>
      <c r="W229" s="213"/>
      <c r="X229" s="213"/>
      <c r="Y229" s="213"/>
      <c r="Z229" s="213"/>
    </row>
    <row r="230" spans="1:26" s="136" customFormat="1" ht="15" customHeight="1">
      <c r="A230" s="148">
        <v>199</v>
      </c>
      <c r="B230" s="144" t="s">
        <v>132</v>
      </c>
      <c r="C230" s="144" t="s">
        <v>133</v>
      </c>
      <c r="D230" s="215" t="s">
        <v>266</v>
      </c>
      <c r="E230" s="174" t="s">
        <v>309</v>
      </c>
      <c r="F230" s="144" t="s">
        <v>115</v>
      </c>
      <c r="G230" s="145">
        <v>50</v>
      </c>
      <c r="H230" s="146"/>
      <c r="I230" s="146">
        <f t="shared" si="47"/>
        <v>0</v>
      </c>
      <c r="J230" s="147">
        <v>21</v>
      </c>
      <c r="K230" s="146">
        <f t="shared" si="46"/>
        <v>0</v>
      </c>
      <c r="L230" s="213"/>
      <c r="M230" s="193"/>
      <c r="N230" s="213"/>
      <c r="O230" s="213"/>
      <c r="P230" s="193"/>
      <c r="Q230" s="213"/>
      <c r="R230" s="213"/>
      <c r="S230" s="213"/>
      <c r="T230" s="193"/>
      <c r="U230" s="193"/>
      <c r="V230" s="213"/>
      <c r="W230" s="213"/>
      <c r="X230" s="213"/>
      <c r="Y230" s="213"/>
      <c r="Z230" s="213"/>
    </row>
    <row r="231" spans="1:26" s="136" customFormat="1" ht="28.5" customHeight="1">
      <c r="A231" s="148">
        <v>200</v>
      </c>
      <c r="B231" s="144" t="s">
        <v>91</v>
      </c>
      <c r="C231" s="144">
        <v>741</v>
      </c>
      <c r="D231" s="215" t="s">
        <v>277</v>
      </c>
      <c r="E231" s="174" t="s">
        <v>306</v>
      </c>
      <c r="F231" s="144" t="s">
        <v>115</v>
      </c>
      <c r="G231" s="145">
        <f>G230</f>
        <v>50</v>
      </c>
      <c r="H231" s="146"/>
      <c r="I231" s="146">
        <f t="shared" si="47"/>
        <v>0</v>
      </c>
      <c r="J231" s="147">
        <v>21</v>
      </c>
      <c r="K231" s="146">
        <f t="shared" si="46"/>
        <v>0</v>
      </c>
      <c r="L231" s="213"/>
      <c r="M231" s="193"/>
      <c r="N231" s="213"/>
      <c r="O231" s="213"/>
      <c r="P231" s="193"/>
      <c r="Q231" s="213"/>
      <c r="R231" s="213"/>
      <c r="S231" s="213"/>
      <c r="T231" s="193"/>
      <c r="U231" s="193"/>
      <c r="V231" s="213"/>
      <c r="W231" s="213"/>
      <c r="X231" s="213"/>
      <c r="Y231" s="213"/>
      <c r="Z231" s="213"/>
    </row>
    <row r="232" spans="1:26" s="136" customFormat="1" ht="24" customHeight="1">
      <c r="A232" s="148">
        <v>201</v>
      </c>
      <c r="B232" s="144"/>
      <c r="C232" s="144" t="s">
        <v>229</v>
      </c>
      <c r="D232" s="215" t="s">
        <v>197</v>
      </c>
      <c r="E232" s="218" t="s">
        <v>310</v>
      </c>
      <c r="F232" s="144" t="s">
        <v>98</v>
      </c>
      <c r="G232" s="145">
        <f>G226</f>
        <v>3</v>
      </c>
      <c r="H232" s="146"/>
      <c r="I232" s="146">
        <f t="shared" si="47"/>
        <v>0</v>
      </c>
      <c r="J232" s="147">
        <v>21</v>
      </c>
      <c r="K232" s="146">
        <f t="shared" si="46"/>
        <v>0</v>
      </c>
      <c r="L232" s="213"/>
      <c r="M232" s="193"/>
      <c r="N232" s="213"/>
      <c r="O232" s="213"/>
      <c r="P232" s="193"/>
      <c r="Q232" s="213"/>
      <c r="R232" s="213"/>
      <c r="S232" s="213"/>
      <c r="T232" s="193"/>
      <c r="U232" s="193"/>
      <c r="V232" s="213"/>
      <c r="W232" s="213"/>
      <c r="X232" s="213"/>
      <c r="Y232" s="213"/>
      <c r="Z232" s="213"/>
    </row>
    <row r="233" spans="1:26" s="155" customFormat="1" ht="13">
      <c r="A233" s="204"/>
      <c r="B233" s="222"/>
      <c r="C233" s="222"/>
      <c r="D233" s="232"/>
      <c r="E233" s="176" t="s">
        <v>216</v>
      </c>
      <c r="F233" s="222"/>
      <c r="G233" s="235"/>
      <c r="H233" s="235"/>
      <c r="I233" s="156">
        <f>I14+I47+I87+I154</f>
        <v>0</v>
      </c>
      <c r="J233" s="235"/>
      <c r="K233" s="235"/>
      <c r="L233" s="235"/>
      <c r="M233" s="198"/>
      <c r="N233" s="235"/>
      <c r="O233" s="235"/>
      <c r="P233" s="198"/>
      <c r="Q233" s="235"/>
      <c r="R233" s="235"/>
      <c r="S233" s="235"/>
      <c r="T233" s="198"/>
      <c r="U233" s="198"/>
      <c r="V233" s="235"/>
      <c r="W233" s="235"/>
      <c r="X233" s="235"/>
      <c r="Y233" s="235"/>
      <c r="Z233" s="235"/>
    </row>
  </sheetData>
  <sheetProtection formatCells="0" formatColumns="0" formatRows="0" insertColumns="0" insertRows="0" insertHyperlinks="0" deleteColumns="0" deleteRows="0" sort="0" autoFilter="0" pivotTables="0"/>
  <customSheetViews>
    <customSheetView guid="{65E3123D-ED26-44E3-A414-09EEEF825484}" scale="70" showGridLines="0" fitToPage="1" hiddenRows="1" hiddenColumns="1">
      <pane ySplit="12" topLeftCell="A13" activePane="bottomLeft" state="frozen"/>
      <selection pane="bottomLeft" activeCell="A13" sqref="A13"/>
      <pageMargins left="0.59055118110236227" right="0.59055118110236227" top="0.59055118110236227" bottom="0.59055118110236227" header="0.51181102362204722" footer="0.51181102362204722"/>
      <printOptions horizontalCentered="1"/>
      <pageSetup paperSize="9" scale="77" fitToHeight="999" orientation="landscape" errors="blank" r:id="rId1"/>
      <headerFooter alignWithMargins="0"/>
    </customSheetView>
    <customSheetView guid="{82B4F4D9-5370-4303-A97E-2A49E01AF629}" scale="70" showGridLines="0" fitToPage="1" hiddenRows="1" hiddenColumns="1">
      <pane ySplit="12" topLeftCell="A453" activePane="bottomLeft" state="frozen"/>
      <selection pane="bottomLeft" activeCell="E448" sqref="E448"/>
      <pageMargins left="0.59055118110236227" right="0.59055118110236227" top="0.59055118110236227" bottom="0.59055118110236227" header="0.51181102362204722" footer="0.51181102362204722"/>
      <printOptions horizontalCentered="1"/>
      <pageSetup paperSize="9" scale="77" fitToHeight="999" orientation="landscape" errors="blank" r:id="rId2"/>
      <headerFooter alignWithMargins="0"/>
    </customSheetView>
    <customSheetView guid="{D6CFA044-0C8C-4ECE-96A2-AFF3DD5E0425}" scale="70" showPageBreaks="1" showGridLines="0" fitToPage="1" printArea="1" hiddenRows="1" hiddenColumns="1">
      <pane ySplit="12" topLeftCell="A13" activePane="bottomLeft" state="frozen"/>
      <selection pane="bottomLeft" activeCell="A13" sqref="A13"/>
      <pageMargins left="0.59055118110236227" right="0.59055118110236227" top="0.59055118110236227" bottom="0.59055118110236227" header="0.51181102362204722" footer="0.51181102362204722"/>
      <printOptions horizontalCentered="1"/>
      <pageSetup paperSize="9" scale="77" fitToHeight="999" orientation="landscape" errors="blank" r:id="rId3"/>
      <headerFooter alignWithMargins="0"/>
    </customSheetView>
  </customSheetViews>
  <mergeCells count="8">
    <mergeCell ref="P11:R11"/>
    <mergeCell ref="P12:R12"/>
    <mergeCell ref="C9:D9"/>
    <mergeCell ref="C8:D8"/>
    <mergeCell ref="C3:E3"/>
    <mergeCell ref="C7:E7"/>
    <mergeCell ref="M11:O11"/>
    <mergeCell ref="M12:O12"/>
  </mergeCells>
  <hyperlinks>
    <hyperlink ref="U218" r:id="rId4" display="https://www.whirlpool.cz/w/vestavna-chladnicka-whirlpool-bila-barva-arz-0051/859991604120" xr:uid="{00000000-0004-0000-0200-000000000000}"/>
    <hyperlink ref="U219" r:id="rId5" display="https://www.whirlpool.cz/w/vestavna-skrinova-mraznicka-whirlpool-bila-barva-afb-18401/859991613710" xr:uid="{00000000-0004-0000-0200-000001000000}"/>
  </hyperlinks>
  <printOptions horizontalCentered="1"/>
  <pageMargins left="0.59055118110236227" right="0.59055118110236227" top="0.59055118110236227" bottom="0.59055118110236227" header="0.51181102362204722" footer="0.51181102362204722"/>
  <pageSetup paperSize="9" scale="77" fitToHeight="999" orientation="landscape" errors="blank" r:id="rId6"/>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
  <sheetViews>
    <sheetView workbookViewId="0"/>
  </sheetViews>
  <sheetFormatPr defaultRowHeight="12.5"/>
  <sheetData/>
  <sheetProtection formatCells="0" formatColumns="0" formatRows="0" insertColumns="0" insertRows="0" insertHyperlinks="0" deleteColumns="0" deleteRows="0" sort="0" autoFilter="0" pivotTables="0"/>
  <customSheetViews>
    <customSheetView guid="{65E3123D-ED26-44E3-A414-09EEEF825484}" state="hidden">
      <pageMargins left="0.69999998807907104" right="0.69999998807907104" top="0.75" bottom="0.75" header="0.30000001192092896" footer="0.30000001192092896"/>
      <pageSetup errors="blank"/>
    </customSheetView>
    <customSheetView guid="{82B4F4D9-5370-4303-A97E-2A49E01AF629}" state="hidden">
      <pageMargins left="0.69999998807907104" right="0.69999998807907104" top="0.75" bottom="0.75" header="0.30000001192092896" footer="0.30000001192092896"/>
      <pageSetup errors="blank"/>
    </customSheetView>
    <customSheetView guid="{D6CFA044-0C8C-4ECE-96A2-AFF3DD5E0425}" state="hidden">
      <pageMargins left="0.69999998807907104" right="0.69999998807907104" top="0.75" bottom="0.75" header="0.30000001192092896" footer="0.30000001192092896"/>
      <pageSetup errors="blank"/>
    </customSheetView>
  </customSheetViews>
  <pageMargins left="0.69999998807907104" right="0.69999998807907104" top="0.75" bottom="0.75" header="0.30000001192092896" footer="0.30000001192092896"/>
  <pageSetup errors="blank"/>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file>

<file path=customXml/itemProps1.xml><?xml version="1.0" encoding="utf-8"?>
<ds:datastoreItem xmlns:ds="http://schemas.openxmlformats.org/officeDocument/2006/customXml" ds:itemID="{1A117082-AE84-45DC-B4B1-E854891D3B41}">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Krycí list</vt:lpstr>
      <vt:lpstr>Rekapitulace</vt:lpstr>
      <vt:lpstr>soupis oceněný</vt:lpstr>
      <vt:lpstr>#Figury</vt:lpstr>
      <vt:lpstr>Rekapitulace!Názvy_tisku</vt:lpstr>
      <vt:lpstr>'soupis oceněný'!Názvy_tisku</vt:lpstr>
      <vt:lpstr>'soupis oceněný'!Oblast_tisku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2019-11-21T13:12:23Z</cp:lastPrinted>
  <dcterms:created xsi:type="dcterms:W3CDTF">2006-04-27T05:25:48Z</dcterms:created>
  <dcterms:modified xsi:type="dcterms:W3CDTF">2025-02-05T14:13:08Z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